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ersonal\Marathon\"/>
    </mc:Choice>
  </mc:AlternateContent>
  <bookViews>
    <workbookView xWindow="0" yWindow="0" windowWidth="20490" windowHeight="7905"/>
  </bookViews>
  <sheets>
    <sheet name="2019" sheetId="1" r:id="rId1"/>
  </sheets>
  <definedNames>
    <definedName name="_xlnm._FilterDatabase" localSheetId="0" hidden="1">'2019'!$B$1:$L$149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3" i="1" l="1"/>
  <c r="G154" i="1"/>
  <c r="G155" i="1"/>
  <c r="G156" i="1"/>
  <c r="G160" i="1" s="1"/>
  <c r="G157" i="1"/>
  <c r="G158" i="1"/>
  <c r="G159" i="1"/>
  <c r="J22" i="1" l="1"/>
  <c r="K4" i="1" l="1"/>
  <c r="K18" i="1"/>
  <c r="J99" i="1" l="1"/>
  <c r="J92" i="1"/>
  <c r="J85" i="1"/>
  <c r="J78" i="1"/>
  <c r="J71" i="1"/>
  <c r="F159" i="1" l="1"/>
  <c r="F158" i="1"/>
  <c r="F157" i="1"/>
  <c r="F156" i="1"/>
  <c r="F155" i="1"/>
  <c r="F154" i="1"/>
  <c r="F153" i="1"/>
  <c r="J148" i="1"/>
  <c r="I113" i="1" s="1"/>
  <c r="J113" i="1" s="1"/>
  <c r="H148" i="1"/>
  <c r="B147" i="1"/>
  <c r="B146" i="1" s="1"/>
  <c r="J141" i="1"/>
  <c r="I141" i="1" s="1"/>
  <c r="D141" i="1"/>
  <c r="J134" i="1"/>
  <c r="I134" i="1" s="1"/>
  <c r="D134" i="1"/>
  <c r="J127" i="1"/>
  <c r="I127" i="1" s="1"/>
  <c r="D127" i="1"/>
  <c r="J120" i="1"/>
  <c r="I120" i="1" s="1"/>
  <c r="D120" i="1"/>
  <c r="J106" i="1"/>
  <c r="I106" i="1" s="1"/>
  <c r="D106" i="1"/>
  <c r="I99" i="1"/>
  <c r="D99" i="1"/>
  <c r="I92" i="1"/>
  <c r="D92" i="1"/>
  <c r="I85" i="1"/>
  <c r="D85" i="1"/>
  <c r="I78" i="1"/>
  <c r="D78" i="1"/>
  <c r="I71" i="1"/>
  <c r="D71" i="1"/>
  <c r="J64" i="1"/>
  <c r="I64" i="1" s="1"/>
  <c r="D64" i="1"/>
  <c r="J57" i="1"/>
  <c r="I57" i="1" s="1"/>
  <c r="D57" i="1"/>
  <c r="J50" i="1"/>
  <c r="I50" i="1" s="1"/>
  <c r="D50" i="1"/>
  <c r="J43" i="1"/>
  <c r="I43" i="1"/>
  <c r="D43" i="1"/>
  <c r="J29" i="1"/>
  <c r="I29" i="1" s="1"/>
  <c r="D29" i="1"/>
  <c r="I22" i="1"/>
  <c r="D22" i="1"/>
  <c r="J15" i="1"/>
  <c r="I15" i="1" s="1"/>
  <c r="D15" i="1"/>
  <c r="J8" i="1"/>
  <c r="I8" i="1"/>
  <c r="D8" i="1"/>
  <c r="I4" i="1"/>
  <c r="O2" i="1"/>
  <c r="H147" i="1" l="1"/>
  <c r="A148" i="1"/>
  <c r="F160" i="1"/>
  <c r="H146" i="1"/>
  <c r="B145" i="1"/>
  <c r="A147" i="1"/>
  <c r="A146" i="1" l="1"/>
  <c r="H145" i="1"/>
  <c r="B144" i="1"/>
  <c r="H144" i="1" l="1"/>
  <c r="B143" i="1"/>
  <c r="A145" i="1"/>
  <c r="A144" i="1" l="1"/>
  <c r="B142" i="1"/>
  <c r="H143" i="1"/>
  <c r="H142" i="1" l="1"/>
  <c r="A143" i="1"/>
  <c r="B141" i="1"/>
  <c r="A142" i="1" l="1"/>
  <c r="B140" i="1"/>
  <c r="H141" i="1"/>
  <c r="A141" i="1" l="1"/>
  <c r="H140" i="1"/>
  <c r="B139" i="1"/>
  <c r="H139" i="1" l="1"/>
  <c r="B138" i="1"/>
  <c r="A140" i="1"/>
  <c r="A139" i="1" l="1"/>
  <c r="H138" i="1"/>
  <c r="B137" i="1"/>
  <c r="H137" i="1" s="1"/>
  <c r="B136" i="1" l="1"/>
  <c r="A138" i="1"/>
  <c r="A137" i="1" l="1"/>
  <c r="B135" i="1"/>
  <c r="H136" i="1"/>
  <c r="H135" i="1" l="1"/>
  <c r="A136" i="1"/>
  <c r="B134" i="1"/>
  <c r="A135" i="1" l="1"/>
  <c r="B133" i="1"/>
  <c r="H134" i="1"/>
  <c r="A134" i="1" l="1"/>
  <c r="H133" i="1"/>
  <c r="B132" i="1"/>
  <c r="H132" i="1" l="1"/>
  <c r="B131" i="1"/>
  <c r="A133" i="1"/>
  <c r="A132" i="1" l="1"/>
  <c r="H131" i="1"/>
  <c r="B130" i="1"/>
  <c r="H130" i="1" s="1"/>
  <c r="B129" i="1" l="1"/>
  <c r="A131" i="1"/>
  <c r="A130" i="1" l="1"/>
  <c r="B128" i="1"/>
  <c r="H129" i="1"/>
  <c r="H128" i="1" l="1"/>
  <c r="A129" i="1"/>
  <c r="B127" i="1"/>
  <c r="A128" i="1" l="1"/>
  <c r="B126" i="1"/>
  <c r="H127" i="1"/>
  <c r="A127" i="1" l="1"/>
  <c r="H126" i="1"/>
  <c r="B125" i="1"/>
  <c r="H125" i="1" l="1"/>
  <c r="B124" i="1"/>
  <c r="A126" i="1"/>
  <c r="A125" i="1" l="1"/>
  <c r="H124" i="1"/>
  <c r="B123" i="1"/>
  <c r="H123" i="1" s="1"/>
  <c r="B122" i="1" l="1"/>
  <c r="A124" i="1"/>
  <c r="A123" i="1" l="1"/>
  <c r="B121" i="1"/>
  <c r="H122" i="1"/>
  <c r="H121" i="1" l="1"/>
  <c r="A122" i="1"/>
  <c r="B120" i="1"/>
  <c r="A121" i="1" l="1"/>
  <c r="B119" i="1"/>
  <c r="H120" i="1"/>
  <c r="A120" i="1" l="1"/>
  <c r="H119" i="1"/>
  <c r="B118" i="1"/>
  <c r="H118" i="1" l="1"/>
  <c r="B117" i="1"/>
  <c r="A119" i="1"/>
  <c r="A118" i="1" l="1"/>
  <c r="H117" i="1"/>
  <c r="B116" i="1"/>
  <c r="H116" i="1" s="1"/>
  <c r="B115" i="1" l="1"/>
  <c r="A117" i="1"/>
  <c r="A116" i="1" l="1"/>
  <c r="B114" i="1"/>
  <c r="H115" i="1"/>
  <c r="H114" i="1" l="1"/>
  <c r="B113" i="1"/>
  <c r="A115" i="1"/>
  <c r="A114" i="1" l="1"/>
  <c r="H113" i="1"/>
  <c r="B112" i="1"/>
  <c r="H112" i="1" l="1"/>
  <c r="B111" i="1"/>
  <c r="A113" i="1"/>
  <c r="A112" i="1" l="1"/>
  <c r="H111" i="1"/>
  <c r="B110" i="1"/>
  <c r="H110" i="1" l="1"/>
  <c r="B109" i="1"/>
  <c r="H109" i="1" s="1"/>
  <c r="A111" i="1"/>
  <c r="A110" i="1" l="1"/>
  <c r="B108" i="1"/>
  <c r="H108" i="1" l="1"/>
  <c r="B107" i="1"/>
  <c r="A109" i="1"/>
  <c r="A108" i="1" l="1"/>
  <c r="B106" i="1"/>
  <c r="H107" i="1"/>
  <c r="H106" i="1" l="1"/>
  <c r="B105" i="1"/>
  <c r="A107" i="1"/>
  <c r="H105" i="1" l="1"/>
  <c r="B104" i="1"/>
  <c r="A106" i="1"/>
  <c r="A105" i="1" l="1"/>
  <c r="H104" i="1"/>
  <c r="B103" i="1"/>
  <c r="H103" i="1" l="1"/>
  <c r="B102" i="1"/>
  <c r="H102" i="1" s="1"/>
  <c r="A104" i="1"/>
  <c r="A103" i="1" l="1"/>
  <c r="B101" i="1"/>
  <c r="H101" i="1" l="1"/>
  <c r="B100" i="1"/>
  <c r="A102" i="1"/>
  <c r="A101" i="1" l="1"/>
  <c r="B99" i="1"/>
  <c r="H100" i="1"/>
  <c r="H99" i="1" l="1"/>
  <c r="A100" i="1"/>
  <c r="B98" i="1"/>
  <c r="H98" i="1" l="1"/>
  <c r="B97" i="1"/>
  <c r="A99" i="1"/>
  <c r="A98" i="1" l="1"/>
  <c r="H97" i="1"/>
  <c r="B96" i="1"/>
  <c r="H96" i="1" l="1"/>
  <c r="B95" i="1"/>
  <c r="H95" i="1" s="1"/>
  <c r="A97" i="1"/>
  <c r="A96" i="1" l="1"/>
  <c r="B94" i="1"/>
  <c r="H94" i="1" l="1"/>
  <c r="B93" i="1"/>
  <c r="A95" i="1"/>
  <c r="A94" i="1" l="1"/>
  <c r="B92" i="1"/>
  <c r="H93" i="1"/>
  <c r="H92" i="1" l="1"/>
  <c r="B91" i="1"/>
  <c r="A93" i="1"/>
  <c r="H91" i="1" l="1"/>
  <c r="B90" i="1"/>
  <c r="A92" i="1"/>
  <c r="A91" i="1" l="1"/>
  <c r="H90" i="1"/>
  <c r="B89" i="1"/>
  <c r="H89" i="1" l="1"/>
  <c r="B88" i="1"/>
  <c r="H88" i="1" s="1"/>
  <c r="A90" i="1"/>
  <c r="A89" i="1" l="1"/>
  <c r="B87" i="1"/>
  <c r="H87" i="1" l="1"/>
  <c r="B86" i="1"/>
  <c r="A88" i="1"/>
  <c r="A87" i="1" l="1"/>
  <c r="B85" i="1"/>
  <c r="H86" i="1"/>
  <c r="H85" i="1" l="1"/>
  <c r="A86" i="1"/>
  <c r="B84" i="1"/>
  <c r="H84" i="1" l="1"/>
  <c r="B83" i="1"/>
  <c r="A85" i="1"/>
  <c r="A84" i="1" l="1"/>
  <c r="H83" i="1"/>
  <c r="B82" i="1"/>
  <c r="H82" i="1" l="1"/>
  <c r="B81" i="1"/>
  <c r="H81" i="1" s="1"/>
  <c r="A83" i="1"/>
  <c r="A82" i="1" l="1"/>
  <c r="B80" i="1"/>
  <c r="H80" i="1" l="1"/>
  <c r="B79" i="1"/>
  <c r="A81" i="1"/>
  <c r="A80" i="1" l="1"/>
  <c r="H79" i="1"/>
  <c r="B78" i="1"/>
  <c r="H78" i="1" l="1"/>
  <c r="B77" i="1"/>
  <c r="A79" i="1"/>
  <c r="H77" i="1" l="1"/>
  <c r="B76" i="1"/>
  <c r="A78" i="1"/>
  <c r="H76" i="1" l="1"/>
  <c r="B75" i="1"/>
  <c r="A77" i="1"/>
  <c r="H75" i="1" l="1"/>
  <c r="B74" i="1"/>
  <c r="H74" i="1" s="1"/>
  <c r="A76" i="1"/>
  <c r="A75" i="1" l="1"/>
  <c r="B73" i="1"/>
  <c r="H73" i="1" l="1"/>
  <c r="B72" i="1"/>
  <c r="A74" i="1"/>
  <c r="H72" i="1" l="1"/>
  <c r="A73" i="1"/>
  <c r="B71" i="1"/>
  <c r="H71" i="1" l="1"/>
  <c r="A72" i="1"/>
  <c r="B70" i="1"/>
  <c r="H70" i="1" l="1"/>
  <c r="B69" i="1"/>
  <c r="A71" i="1"/>
  <c r="H69" i="1" l="1"/>
  <c r="B68" i="1"/>
  <c r="A70" i="1"/>
  <c r="H68" i="1" l="1"/>
  <c r="B67" i="1"/>
  <c r="H67" i="1" s="1"/>
  <c r="A69" i="1"/>
  <c r="A68" i="1" l="1"/>
  <c r="B66" i="1"/>
  <c r="H66" i="1" l="1"/>
  <c r="B65" i="1"/>
  <c r="A67" i="1"/>
  <c r="H65" i="1" l="1"/>
  <c r="A66" i="1"/>
  <c r="B64" i="1"/>
  <c r="H64" i="1" l="1"/>
  <c r="B63" i="1"/>
  <c r="A65" i="1"/>
  <c r="H63" i="1" l="1"/>
  <c r="B62" i="1"/>
  <c r="A64" i="1"/>
  <c r="H62" i="1" l="1"/>
  <c r="B61" i="1"/>
  <c r="A63" i="1"/>
  <c r="H61" i="1" l="1"/>
  <c r="B60" i="1"/>
  <c r="H60" i="1" s="1"/>
  <c r="A62" i="1"/>
  <c r="A61" i="1" l="1"/>
  <c r="B59" i="1"/>
  <c r="H59" i="1" l="1"/>
  <c r="B58" i="1"/>
  <c r="A60" i="1"/>
  <c r="H58" i="1" l="1"/>
  <c r="A59" i="1"/>
  <c r="B57" i="1"/>
  <c r="H57" i="1" l="1"/>
  <c r="B56" i="1"/>
  <c r="A58" i="1"/>
  <c r="A57" i="1" l="1"/>
  <c r="B55" i="1"/>
  <c r="H56" i="1"/>
  <c r="H55" i="1" l="1"/>
  <c r="B54" i="1"/>
  <c r="A56" i="1"/>
  <c r="H54" i="1" l="1"/>
  <c r="A55" i="1"/>
  <c r="B53" i="1"/>
  <c r="H53" i="1" s="1"/>
  <c r="A54" i="1" l="1"/>
  <c r="B52" i="1"/>
  <c r="A53" i="1" l="1"/>
  <c r="H52" i="1"/>
  <c r="B51" i="1"/>
  <c r="H51" i="1" l="1"/>
  <c r="A52" i="1"/>
  <c r="B50" i="1"/>
  <c r="H50" i="1" l="1"/>
  <c r="B49" i="1"/>
  <c r="A51" i="1"/>
  <c r="A50" i="1" l="1"/>
  <c r="B48" i="1"/>
  <c r="H49" i="1"/>
  <c r="H48" i="1" l="1"/>
  <c r="B47" i="1"/>
  <c r="A49" i="1"/>
  <c r="H47" i="1" l="1"/>
  <c r="A48" i="1"/>
  <c r="B46" i="1"/>
  <c r="H46" i="1" s="1"/>
  <c r="A47" i="1" l="1"/>
  <c r="B45" i="1"/>
  <c r="A46" i="1" l="1"/>
  <c r="H45" i="1"/>
  <c r="B44" i="1"/>
  <c r="A45" i="1" l="1"/>
  <c r="B43" i="1"/>
  <c r="H44" i="1"/>
  <c r="H43" i="1" l="1"/>
  <c r="A44" i="1"/>
  <c r="B42" i="1"/>
  <c r="H42" i="1" l="1"/>
  <c r="B41" i="1"/>
  <c r="A43" i="1"/>
  <c r="A42" i="1" l="1"/>
  <c r="H41" i="1"/>
  <c r="B40" i="1"/>
  <c r="H40" i="1" l="1"/>
  <c r="B39" i="1"/>
  <c r="H39" i="1" s="1"/>
  <c r="A41" i="1"/>
  <c r="A40" i="1" l="1"/>
  <c r="B38" i="1"/>
  <c r="H38" i="1" l="1"/>
  <c r="B37" i="1"/>
  <c r="A39" i="1"/>
  <c r="A38" i="1" l="1"/>
  <c r="H37" i="1"/>
  <c r="B36" i="1"/>
  <c r="H36" i="1" l="1"/>
  <c r="B35" i="1"/>
  <c r="A37" i="1"/>
  <c r="A36" i="1" l="1"/>
  <c r="B34" i="1"/>
  <c r="H35" i="1"/>
  <c r="H34" i="1" l="1"/>
  <c r="B33" i="1"/>
  <c r="A35" i="1"/>
  <c r="A34" i="1" l="1"/>
  <c r="H33" i="1"/>
  <c r="B32" i="1"/>
  <c r="H32" i="1" s="1"/>
  <c r="B31" i="1" l="1"/>
  <c r="A33" i="1"/>
  <c r="A32" i="1" l="1"/>
  <c r="H31" i="1"/>
  <c r="B30" i="1"/>
  <c r="H30" i="1" l="1"/>
  <c r="A31" i="1"/>
  <c r="B29" i="1"/>
  <c r="A30" i="1" l="1"/>
  <c r="B28" i="1"/>
  <c r="H29" i="1"/>
  <c r="A29" i="1" l="1"/>
  <c r="H28" i="1"/>
  <c r="B27" i="1"/>
  <c r="H27" i="1" l="1"/>
  <c r="B26" i="1"/>
  <c r="A28" i="1"/>
  <c r="A27" i="1" l="1"/>
  <c r="B25" i="1"/>
  <c r="H25" i="1" s="1"/>
  <c r="H26" i="1"/>
  <c r="B24" i="1" l="1"/>
  <c r="A26" i="1"/>
  <c r="A25" i="1" l="1"/>
  <c r="B23" i="1"/>
  <c r="H24" i="1"/>
  <c r="H23" i="1" l="1"/>
  <c r="B22" i="1"/>
  <c r="A24" i="1"/>
  <c r="A23" i="1" l="1"/>
  <c r="B21" i="1"/>
  <c r="H22" i="1"/>
  <c r="A22" i="1" l="1"/>
  <c r="H21" i="1"/>
  <c r="B20" i="1"/>
  <c r="H20" i="1" l="1"/>
  <c r="B19" i="1"/>
  <c r="A21" i="1"/>
  <c r="A20" i="1" l="1"/>
  <c r="H19" i="1"/>
  <c r="B18" i="1"/>
  <c r="H18" i="1" s="1"/>
  <c r="B17" i="1" l="1"/>
  <c r="A19" i="1"/>
  <c r="A18" i="1" l="1"/>
  <c r="B16" i="1"/>
  <c r="H17" i="1"/>
  <c r="A17" i="1" l="1"/>
  <c r="B15" i="1"/>
  <c r="H16" i="1"/>
  <c r="A16" i="1" l="1"/>
  <c r="B14" i="1"/>
  <c r="H15" i="1"/>
  <c r="A15" i="1" l="1"/>
  <c r="B13" i="1"/>
  <c r="H14" i="1"/>
  <c r="A14" i="1" l="1"/>
  <c r="H13" i="1"/>
  <c r="B12" i="1"/>
  <c r="A13" i="1" l="1"/>
  <c r="B11" i="1"/>
  <c r="H12" i="1"/>
  <c r="H11" i="1" l="1"/>
  <c r="B10" i="1"/>
  <c r="A12" i="1"/>
  <c r="H10" i="1" l="1"/>
  <c r="A11" i="1"/>
  <c r="B9" i="1"/>
  <c r="H9" i="1" l="1"/>
  <c r="B8" i="1"/>
  <c r="A10" i="1"/>
  <c r="A9" i="1" l="1"/>
  <c r="B7" i="1"/>
  <c r="H8" i="1"/>
  <c r="H153" i="1" s="1"/>
  <c r="H7" i="1" l="1"/>
  <c r="H159" i="1" s="1"/>
  <c r="A8" i="1"/>
  <c r="B6" i="1"/>
  <c r="H6" i="1" l="1"/>
  <c r="H158" i="1" s="1"/>
  <c r="A7" i="1"/>
  <c r="B5" i="1"/>
  <c r="A6" i="1" l="1"/>
  <c r="H5" i="1"/>
  <c r="H157" i="1" s="1"/>
  <c r="B4" i="1"/>
  <c r="H4" i="1" l="1"/>
  <c r="H156" i="1" s="1"/>
  <c r="A5" i="1"/>
  <c r="B3" i="1"/>
  <c r="H3" i="1" l="1"/>
  <c r="H155" i="1" s="1"/>
  <c r="B2" i="1"/>
  <c r="A4" i="1"/>
  <c r="H2" i="1" l="1"/>
  <c r="F149" i="1" a="1"/>
  <c r="F149" i="1" s="1"/>
  <c r="A3" i="1"/>
  <c r="A2" i="1"/>
  <c r="H154" i="1" l="1"/>
  <c r="H160" i="1" s="1"/>
  <c r="H149" i="1"/>
</calcChain>
</file>

<file path=xl/comments1.xml><?xml version="1.0" encoding="utf-8"?>
<comments xmlns="http://schemas.openxmlformats.org/spreadsheetml/2006/main">
  <authors>
    <author>Balaji S</author>
  </authors>
  <commentList>
    <comment ref="K8" authorId="0" shapeId="0">
      <text>
        <r>
          <rPr>
            <b/>
            <sz val="9"/>
            <color indexed="81"/>
            <rFont val="Tahoma"/>
            <family val="2"/>
          </rPr>
          <t>Balaji S:</t>
        </r>
        <r>
          <rPr>
            <sz val="9"/>
            <color indexed="81"/>
            <rFont val="Tahoma"/>
            <family val="2"/>
          </rPr>
          <t xml:space="preserve">
For 18K</t>
        </r>
      </text>
    </comment>
    <comment ref="K15" authorId="0" shapeId="0">
      <text>
        <r>
          <rPr>
            <b/>
            <sz val="9"/>
            <color indexed="81"/>
            <rFont val="Tahoma"/>
            <family val="2"/>
          </rPr>
          <t>Balaji S:</t>
        </r>
        <r>
          <rPr>
            <sz val="9"/>
            <color indexed="81"/>
            <rFont val="Tahoma"/>
            <family val="2"/>
          </rPr>
          <t xml:space="preserve">
timing for 21.1</t>
        </r>
      </text>
    </comment>
  </commentList>
</comments>
</file>

<file path=xl/sharedStrings.xml><?xml version="1.0" encoding="utf-8"?>
<sst xmlns="http://schemas.openxmlformats.org/spreadsheetml/2006/main" count="314" uniqueCount="47">
  <si>
    <t>Date</t>
  </si>
  <si>
    <t>Day</t>
  </si>
  <si>
    <t>Planned Activity</t>
  </si>
  <si>
    <t>Actual Activity</t>
  </si>
  <si>
    <t>Distance</t>
  </si>
  <si>
    <t>Actual</t>
  </si>
  <si>
    <t>Gap</t>
  </si>
  <si>
    <t>Target Time</t>
  </si>
  <si>
    <t>Pace</t>
  </si>
  <si>
    <t>Actual Time</t>
  </si>
  <si>
    <t>Remarks</t>
  </si>
  <si>
    <t>Monday</t>
  </si>
  <si>
    <t>Yoga / Pranayama</t>
  </si>
  <si>
    <t>Days to go</t>
  </si>
  <si>
    <t>Tuesday</t>
  </si>
  <si>
    <t>Easy Run - 7K</t>
  </si>
  <si>
    <t>Wednesday</t>
  </si>
  <si>
    <t>5K Sprint</t>
  </si>
  <si>
    <t>Thursday</t>
  </si>
  <si>
    <t>Friday</t>
  </si>
  <si>
    <t>Yoga</t>
  </si>
  <si>
    <t>Saturday</t>
  </si>
  <si>
    <t>Cycling</t>
  </si>
  <si>
    <t>Sunday</t>
  </si>
  <si>
    <t>3 X 1 mile sprints</t>
  </si>
  <si>
    <t>median 8:30</t>
  </si>
  <si>
    <t xml:space="preserve"> 6X800 Sprints</t>
  </si>
  <si>
    <t>median 4:00</t>
  </si>
  <si>
    <t>12X400 Sprints</t>
  </si>
  <si>
    <t>median 1:55</t>
  </si>
  <si>
    <t>Alumni Meet - Rest</t>
  </si>
  <si>
    <t>median 1:50</t>
  </si>
  <si>
    <t>median 3:50</t>
  </si>
  <si>
    <t>median 1:45</t>
  </si>
  <si>
    <t>median 8:00</t>
  </si>
  <si>
    <t>Cycling - 100K</t>
  </si>
  <si>
    <t>Rest</t>
  </si>
  <si>
    <t>Hyderabad Marathon</t>
  </si>
  <si>
    <t>Easy run - 5K</t>
  </si>
  <si>
    <t>Breakfast Run</t>
  </si>
  <si>
    <t>Berlin Marathon</t>
  </si>
  <si>
    <t>Plan</t>
  </si>
  <si>
    <t>Week No.</t>
  </si>
  <si>
    <t>median 7:55</t>
  </si>
  <si>
    <t>median 7:50</t>
  </si>
  <si>
    <t>median  7:45</t>
  </si>
  <si>
    <t>Personal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</si>
</sst>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 &quot;₹&quot;\ * #,##0.00_ ;_ &quot;₹&quot;\ * \-#,##0.00_ ;_ &quot;₹&quot;\ * &quot;-&quot;??_ ;_ @_ "/>
    <numFmt numFmtId="165" formatCode="_ * #,##0_ ;_ * \-#,##0_ ;_ * &quot;-&quot;_ ;_ @_ "/>
    <numFmt numFmtId="166" formatCode="_ * #,##0.0_ ;_ * \-#,##0.0_ ;_ * &quot;-&quot;?_ ;_ @_ "/>
    <numFmt numFmtId="167" formatCode="[$-14009]hh:mm:ss;@"/>
  </numFmts>
  <fonts count="16" x14ac:knownFonts="1">
    <font>
      <sz val="10"/>
      <color theme="1"/>
      <name val="Verdana"/>
      <family val="2"/>
    </font>
    <font>
      <b/>
      <sz val="10"/>
      <color theme="1"/>
      <name val="Microsoft Sans Serif"/>
      <family val="2"/>
    </font>
    <font>
      <sz val="10"/>
      <color theme="1"/>
      <name val="Microsoft Sans Serif"/>
      <family val="2"/>
    </font>
    <font>
      <sz val="14"/>
      <color theme="1"/>
      <name val="Microsoft Sans Serif"/>
      <family val="2"/>
    </font>
    <font>
      <sz val="10"/>
      <color theme="0"/>
      <name val="Microsoft Sans Serif"/>
      <family val="2"/>
    </font>
    <font>
      <i/>
      <sz val="10"/>
      <color theme="1"/>
      <name val="Microsoft Sans Serif"/>
      <family val="2"/>
    </font>
    <font>
      <i/>
      <sz val="14"/>
      <color theme="1"/>
      <name val="Microsoft Sans Serif"/>
      <family val="2"/>
    </font>
    <font>
      <i/>
      <sz val="10"/>
      <color theme="0"/>
      <name val="Microsoft Sans Serif"/>
      <family val="2"/>
    </font>
    <font>
      <b/>
      <sz val="10"/>
      <color theme="0"/>
      <name val="Microsoft Sans Serif"/>
      <family val="2"/>
    </font>
    <font>
      <b/>
      <sz val="14"/>
      <color theme="1"/>
      <name val="Microsoft Sans Serif"/>
      <family val="2"/>
    </font>
    <font>
      <sz val="8"/>
      <color theme="1"/>
      <name val="Microsoft Sans Serif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rgb="FFFF0000"/>
      <name val="Microsoft Sans Serif"/>
      <family val="2"/>
    </font>
    <font>
      <sz val="14"/>
      <color rgb="FFFF0000"/>
      <name val="Microsoft Sans Serif"/>
      <family val="2"/>
    </font>
    <font>
      <b/>
      <sz val="10"/>
      <color rgb="FFFF0000"/>
      <name val="Microsoft Sans Serif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vertical="center"/>
    </xf>
    <xf numFmtId="164" fontId="1" fillId="0" borderId="3" xfId="0" applyNumberFormat="1" applyFont="1" applyBorder="1" applyAlignment="1">
      <alignment vertical="center"/>
    </xf>
    <xf numFmtId="165" fontId="1" fillId="0" borderId="4" xfId="0" applyNumberFormat="1" applyFont="1" applyFill="1" applyBorder="1" applyAlignment="1">
      <alignment horizontal="left" vertical="center"/>
    </xf>
    <xf numFmtId="166" fontId="1" fillId="0" borderId="4" xfId="0" applyNumberFormat="1" applyFont="1" applyFill="1" applyBorder="1" applyAlignment="1">
      <alignment horizontal="left" vertical="center"/>
    </xf>
    <xf numFmtId="166" fontId="1" fillId="0" borderId="4" xfId="0" applyNumberFormat="1" applyFont="1" applyFill="1" applyBorder="1" applyAlignment="1">
      <alignment horizontal="right" vertical="center"/>
    </xf>
    <xf numFmtId="0" fontId="2" fillId="0" borderId="0" xfId="0" applyFont="1"/>
    <xf numFmtId="0" fontId="3" fillId="0" borderId="0" xfId="0" applyFont="1"/>
    <xf numFmtId="0" fontId="2" fillId="0" borderId="5" xfId="0" applyNumberFormat="1" applyFont="1" applyBorder="1" applyAlignment="1">
      <alignment vertical="center"/>
    </xf>
    <xf numFmtId="15" fontId="2" fillId="0" borderId="5" xfId="0" applyNumberFormat="1" applyFont="1" applyBorder="1" applyAlignment="1">
      <alignment vertical="center"/>
    </xf>
    <xf numFmtId="164" fontId="2" fillId="0" borderId="6" xfId="0" applyNumberFormat="1" applyFont="1" applyBorder="1" applyAlignment="1">
      <alignment vertical="center"/>
    </xf>
    <xf numFmtId="165" fontId="2" fillId="0" borderId="7" xfId="0" applyNumberFormat="1" applyFont="1" applyBorder="1" applyAlignment="1"/>
    <xf numFmtId="166" fontId="2" fillId="0" borderId="7" xfId="0" applyNumberFormat="1" applyFont="1" applyBorder="1" applyAlignment="1"/>
    <xf numFmtId="167" fontId="2" fillId="0" borderId="7" xfId="0" applyNumberFormat="1" applyFont="1" applyBorder="1" applyAlignment="1">
      <alignment horizontal="right"/>
    </xf>
    <xf numFmtId="167" fontId="2" fillId="0" borderId="7" xfId="0" applyNumberFormat="1" applyFont="1" applyBorder="1" applyAlignment="1"/>
    <xf numFmtId="164" fontId="2" fillId="0" borderId="8" xfId="0" applyNumberFormat="1" applyFont="1" applyBorder="1" applyAlignment="1">
      <alignment vertical="center"/>
    </xf>
    <xf numFmtId="0" fontId="2" fillId="2" borderId="5" xfId="0" applyNumberFormat="1" applyFont="1" applyFill="1" applyBorder="1" applyAlignment="1">
      <alignment vertical="center"/>
    </xf>
    <xf numFmtId="15" fontId="2" fillId="2" borderId="5" xfId="0" applyNumberFormat="1" applyFont="1" applyFill="1" applyBorder="1" applyAlignment="1">
      <alignment vertical="center"/>
    </xf>
    <xf numFmtId="164" fontId="2" fillId="2" borderId="6" xfId="0" applyNumberFormat="1" applyFont="1" applyFill="1" applyBorder="1" applyAlignment="1">
      <alignment vertical="center"/>
    </xf>
    <xf numFmtId="164" fontId="2" fillId="2" borderId="8" xfId="0" applyNumberFormat="1" applyFont="1" applyFill="1" applyBorder="1" applyAlignment="1">
      <alignment vertical="center"/>
    </xf>
    <xf numFmtId="0" fontId="4" fillId="3" borderId="5" xfId="0" applyNumberFormat="1" applyFont="1" applyFill="1" applyBorder="1" applyAlignment="1">
      <alignment vertical="center"/>
    </xf>
    <xf numFmtId="15" fontId="4" fillId="3" borderId="5" xfId="0" applyNumberFormat="1" applyFont="1" applyFill="1" applyBorder="1" applyAlignment="1">
      <alignment vertical="center"/>
    </xf>
    <xf numFmtId="164" fontId="4" fillId="3" borderId="6" xfId="0" applyNumberFormat="1" applyFont="1" applyFill="1" applyBorder="1" applyAlignment="1">
      <alignment vertical="center"/>
    </xf>
    <xf numFmtId="164" fontId="4" fillId="3" borderId="9" xfId="0" applyNumberFormat="1" applyFont="1" applyFill="1" applyBorder="1" applyAlignment="1">
      <alignment vertical="center"/>
    </xf>
    <xf numFmtId="164" fontId="4" fillId="3" borderId="10" xfId="0" applyNumberFormat="1" applyFont="1" applyFill="1" applyBorder="1" applyAlignment="1">
      <alignment vertical="center"/>
    </xf>
    <xf numFmtId="165" fontId="2" fillId="0" borderId="7" xfId="0" applyNumberFormat="1" applyFont="1" applyBorder="1" applyAlignment="1">
      <alignment vertical="center"/>
    </xf>
    <xf numFmtId="166" fontId="2" fillId="0" borderId="7" xfId="0" applyNumberFormat="1" applyFont="1" applyBorder="1" applyAlignment="1">
      <alignment vertical="center"/>
    </xf>
    <xf numFmtId="167" fontId="2" fillId="0" borderId="7" xfId="0" applyNumberFormat="1" applyFont="1" applyBorder="1" applyAlignment="1">
      <alignment horizontal="right" vertical="center"/>
    </xf>
    <xf numFmtId="167" fontId="2" fillId="0" borderId="7" xfId="0" applyNumberFormat="1" applyFont="1" applyBorder="1" applyAlignment="1">
      <alignment vertical="center"/>
    </xf>
    <xf numFmtId="0" fontId="5" fillId="0" borderId="5" xfId="0" applyNumberFormat="1" applyFont="1" applyBorder="1" applyAlignment="1">
      <alignment vertical="center"/>
    </xf>
    <xf numFmtId="15" fontId="5" fillId="0" borderId="5" xfId="0" applyNumberFormat="1" applyFont="1" applyBorder="1" applyAlignment="1">
      <alignment vertical="center"/>
    </xf>
    <xf numFmtId="164" fontId="5" fillId="0" borderId="6" xfId="0" applyNumberFormat="1" applyFont="1" applyBorder="1" applyAlignment="1">
      <alignment vertical="center"/>
    </xf>
    <xf numFmtId="164" fontId="5" fillId="0" borderId="8" xfId="0" applyNumberFormat="1" applyFont="1" applyBorder="1" applyAlignment="1">
      <alignment vertical="center"/>
    </xf>
    <xf numFmtId="165" fontId="5" fillId="0" borderId="7" xfId="0" applyNumberFormat="1" applyFont="1" applyBorder="1" applyAlignment="1"/>
    <xf numFmtId="166" fontId="5" fillId="0" borderId="7" xfId="0" applyNumberFormat="1" applyFont="1" applyBorder="1" applyAlignment="1"/>
    <xf numFmtId="167" fontId="5" fillId="0" borderId="7" xfId="0" applyNumberFormat="1" applyFont="1" applyBorder="1" applyAlignment="1">
      <alignment horizontal="right"/>
    </xf>
    <xf numFmtId="167" fontId="5" fillId="0" borderId="7" xfId="0" applyNumberFormat="1" applyFont="1" applyBorder="1" applyAlignment="1"/>
    <xf numFmtId="0" fontId="5" fillId="0" borderId="0" xfId="0" applyFont="1"/>
    <xf numFmtId="0" fontId="6" fillId="0" borderId="0" xfId="0" applyFont="1"/>
    <xf numFmtId="0" fontId="7" fillId="3" borderId="5" xfId="0" applyNumberFormat="1" applyFont="1" applyFill="1" applyBorder="1" applyAlignment="1">
      <alignment vertical="center"/>
    </xf>
    <xf numFmtId="15" fontId="7" fillId="3" borderId="5" xfId="0" applyNumberFormat="1" applyFont="1" applyFill="1" applyBorder="1" applyAlignment="1">
      <alignment vertical="center"/>
    </xf>
    <xf numFmtId="164" fontId="7" fillId="3" borderId="6" xfId="0" applyNumberFormat="1" applyFont="1" applyFill="1" applyBorder="1" applyAlignment="1">
      <alignment vertical="center"/>
    </xf>
    <xf numFmtId="164" fontId="7" fillId="3" borderId="9" xfId="0" applyNumberFormat="1" applyFont="1" applyFill="1" applyBorder="1" applyAlignment="1">
      <alignment vertical="center"/>
    </xf>
    <xf numFmtId="164" fontId="7" fillId="3" borderId="10" xfId="0" applyNumberFormat="1" applyFont="1" applyFill="1" applyBorder="1" applyAlignment="1">
      <alignment vertical="center"/>
    </xf>
    <xf numFmtId="165" fontId="5" fillId="0" borderId="7" xfId="0" applyNumberFormat="1" applyFont="1" applyBorder="1" applyAlignment="1">
      <alignment vertical="center"/>
    </xf>
    <xf numFmtId="166" fontId="5" fillId="0" borderId="7" xfId="0" applyNumberFormat="1" applyFont="1" applyBorder="1" applyAlignment="1">
      <alignment vertical="center"/>
    </xf>
    <xf numFmtId="167" fontId="5" fillId="0" borderId="7" xfId="0" applyNumberFormat="1" applyFont="1" applyBorder="1" applyAlignment="1">
      <alignment horizontal="right" vertical="center"/>
    </xf>
    <xf numFmtId="167" fontId="5" fillId="0" borderId="7" xfId="0" applyNumberFormat="1" applyFont="1" applyBorder="1" applyAlignment="1">
      <alignment vertical="center"/>
    </xf>
    <xf numFmtId="164" fontId="2" fillId="0" borderId="6" xfId="0" applyNumberFormat="1" applyFont="1" applyBorder="1" applyAlignment="1">
      <alignment vertical="center" wrapText="1"/>
    </xf>
    <xf numFmtId="164" fontId="2" fillId="0" borderId="8" xfId="0" applyNumberFormat="1" applyFont="1" applyBorder="1" applyAlignment="1">
      <alignment vertical="center" wrapText="1"/>
    </xf>
    <xf numFmtId="0" fontId="8" fillId="3" borderId="11" xfId="0" applyNumberFormat="1" applyFont="1" applyFill="1" applyBorder="1" applyAlignment="1">
      <alignment vertical="center"/>
    </xf>
    <xf numFmtId="15" fontId="8" fillId="3" borderId="11" xfId="0" applyNumberFormat="1" applyFont="1" applyFill="1" applyBorder="1" applyAlignment="1">
      <alignment vertical="center"/>
    </xf>
    <xf numFmtId="164" fontId="8" fillId="3" borderId="12" xfId="0" applyNumberFormat="1" applyFont="1" applyFill="1" applyBorder="1" applyAlignment="1">
      <alignment vertical="center"/>
    </xf>
    <xf numFmtId="164" fontId="8" fillId="3" borderId="13" xfId="0" applyNumberFormat="1" applyFont="1" applyFill="1" applyBorder="1" applyAlignment="1">
      <alignment vertical="center"/>
    </xf>
    <xf numFmtId="165" fontId="1" fillId="0" borderId="14" xfId="0" applyNumberFormat="1" applyFont="1" applyBorder="1" applyAlignment="1">
      <alignment vertical="center"/>
    </xf>
    <xf numFmtId="166" fontId="1" fillId="0" borderId="14" xfId="0" applyNumberFormat="1" applyFont="1" applyBorder="1" applyAlignment="1">
      <alignment vertical="center"/>
    </xf>
    <xf numFmtId="167" fontId="1" fillId="0" borderId="14" xfId="0" applyNumberFormat="1" applyFont="1" applyBorder="1" applyAlignment="1">
      <alignment horizontal="right" vertical="center"/>
    </xf>
    <xf numFmtId="167" fontId="1" fillId="0" borderId="14" xfId="0" applyNumberFormat="1" applyFont="1" applyBorder="1" applyAlignment="1">
      <alignment vertical="center"/>
    </xf>
    <xf numFmtId="0" fontId="1" fillId="0" borderId="0" xfId="0" applyFont="1"/>
    <xf numFmtId="0" fontId="9" fillId="0" borderId="0" xfId="0" applyFont="1"/>
    <xf numFmtId="0" fontId="2" fillId="0" borderId="0" xfId="0" applyNumberFormat="1" applyFont="1"/>
    <xf numFmtId="164" fontId="2" fillId="0" borderId="0" xfId="0" applyNumberFormat="1" applyFont="1"/>
    <xf numFmtId="166" fontId="2" fillId="0" borderId="7" xfId="0" applyNumberFormat="1" applyFont="1" applyBorder="1" applyAlignment="1">
      <alignment horizontal="right" vertical="center"/>
    </xf>
    <xf numFmtId="0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4" fontId="2" fillId="0" borderId="0" xfId="0" applyNumberFormat="1" applyFont="1" applyAlignment="1">
      <alignment vertical="center"/>
    </xf>
    <xf numFmtId="165" fontId="2" fillId="0" borderId="0" xfId="0" applyNumberFormat="1" applyFont="1" applyAlignment="1">
      <alignment vertical="center"/>
    </xf>
    <xf numFmtId="166" fontId="2" fillId="0" borderId="0" xfId="0" applyNumberFormat="1" applyFont="1" applyAlignment="1">
      <alignment vertical="center"/>
    </xf>
    <xf numFmtId="166" fontId="2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165" fontId="2" fillId="0" borderId="0" xfId="0" applyNumberFormat="1" applyFont="1" applyAlignment="1">
      <alignment horizontal="right" vertical="center"/>
    </xf>
    <xf numFmtId="9" fontId="10" fillId="0" borderId="0" xfId="0" applyNumberFormat="1" applyFont="1" applyAlignment="1">
      <alignment horizontal="right" vertical="center"/>
    </xf>
    <xf numFmtId="0" fontId="13" fillId="0" borderId="5" xfId="0" applyNumberFormat="1" applyFont="1" applyBorder="1" applyAlignment="1">
      <alignment vertical="center"/>
    </xf>
    <xf numFmtId="15" fontId="13" fillId="0" borderId="5" xfId="0" applyNumberFormat="1" applyFont="1" applyBorder="1" applyAlignment="1">
      <alignment vertical="center"/>
    </xf>
    <xf numFmtId="164" fontId="13" fillId="0" borderId="6" xfId="0" applyNumberFormat="1" applyFont="1" applyBorder="1" applyAlignment="1">
      <alignment vertical="center"/>
    </xf>
    <xf numFmtId="164" fontId="13" fillId="0" borderId="8" xfId="0" applyNumberFormat="1" applyFont="1" applyBorder="1" applyAlignment="1">
      <alignment vertical="center"/>
    </xf>
    <xf numFmtId="165" fontId="13" fillId="0" borderId="7" xfId="0" applyNumberFormat="1" applyFont="1" applyBorder="1" applyAlignment="1"/>
    <xf numFmtId="166" fontId="13" fillId="0" borderId="7" xfId="0" applyNumberFormat="1" applyFont="1" applyBorder="1" applyAlignment="1"/>
    <xf numFmtId="167" fontId="13" fillId="0" borderId="7" xfId="0" applyNumberFormat="1" applyFont="1" applyBorder="1" applyAlignment="1">
      <alignment horizontal="right"/>
    </xf>
    <xf numFmtId="167" fontId="13" fillId="0" borderId="7" xfId="0" applyNumberFormat="1" applyFont="1" applyBorder="1" applyAlignment="1"/>
    <xf numFmtId="0" fontId="13" fillId="0" borderId="0" xfId="0" applyFont="1"/>
    <xf numFmtId="0" fontId="14" fillId="0" borderId="0" xfId="0" applyFont="1"/>
    <xf numFmtId="0" fontId="13" fillId="4" borderId="5" xfId="0" applyNumberFormat="1" applyFont="1" applyFill="1" applyBorder="1" applyAlignment="1">
      <alignment vertical="center"/>
    </xf>
    <xf numFmtId="15" fontId="13" fillId="4" borderId="5" xfId="0" applyNumberFormat="1" applyFont="1" applyFill="1" applyBorder="1" applyAlignment="1">
      <alignment vertical="center"/>
    </xf>
    <xf numFmtId="164" fontId="13" fillId="4" borderId="6" xfId="0" applyNumberFormat="1" applyFont="1" applyFill="1" applyBorder="1" applyAlignment="1">
      <alignment vertical="center"/>
    </xf>
    <xf numFmtId="164" fontId="13" fillId="4" borderId="8" xfId="0" applyNumberFormat="1" applyFont="1" applyFill="1" applyBorder="1" applyAlignment="1">
      <alignment vertical="center"/>
    </xf>
    <xf numFmtId="165" fontId="13" fillId="4" borderId="7" xfId="0" applyNumberFormat="1" applyFont="1" applyFill="1" applyBorder="1" applyAlignment="1"/>
    <xf numFmtId="166" fontId="13" fillId="4" borderId="7" xfId="0" applyNumberFormat="1" applyFont="1" applyFill="1" applyBorder="1" applyAlignment="1"/>
    <xf numFmtId="167" fontId="13" fillId="4" borderId="7" xfId="0" applyNumberFormat="1" applyFont="1" applyFill="1" applyBorder="1" applyAlignment="1">
      <alignment horizontal="right"/>
    </xf>
    <xf numFmtId="167" fontId="13" fillId="4" borderId="7" xfId="0" applyNumberFormat="1" applyFont="1" applyFill="1" applyBorder="1" applyAlignment="1"/>
    <xf numFmtId="0" fontId="13" fillId="4" borderId="0" xfId="0" applyFont="1" applyFill="1"/>
    <xf numFmtId="0" fontId="14" fillId="4" borderId="0" xfId="0" applyFont="1" applyFill="1"/>
    <xf numFmtId="0" fontId="2" fillId="4" borderId="5" xfId="0" applyNumberFormat="1" applyFont="1" applyFill="1" applyBorder="1" applyAlignment="1">
      <alignment vertical="center"/>
    </xf>
    <xf numFmtId="15" fontId="2" fillId="4" borderId="5" xfId="0" applyNumberFormat="1" applyFont="1" applyFill="1" applyBorder="1" applyAlignment="1">
      <alignment vertical="center"/>
    </xf>
    <xf numFmtId="164" fontId="2" fillId="4" borderId="6" xfId="0" applyNumberFormat="1" applyFont="1" applyFill="1" applyBorder="1" applyAlignment="1">
      <alignment vertical="center"/>
    </xf>
    <xf numFmtId="164" fontId="2" fillId="4" borderId="8" xfId="0" applyNumberFormat="1" applyFont="1" applyFill="1" applyBorder="1" applyAlignment="1">
      <alignment vertical="center"/>
    </xf>
    <xf numFmtId="165" fontId="2" fillId="4" borderId="7" xfId="0" applyNumberFormat="1" applyFont="1" applyFill="1" applyBorder="1" applyAlignment="1"/>
    <xf numFmtId="166" fontId="2" fillId="4" borderId="7" xfId="0" applyNumberFormat="1" applyFont="1" applyFill="1" applyBorder="1" applyAlignment="1"/>
    <xf numFmtId="167" fontId="2" fillId="4" borderId="7" xfId="0" applyNumberFormat="1" applyFont="1" applyFill="1" applyBorder="1" applyAlignment="1">
      <alignment horizontal="right"/>
    </xf>
    <xf numFmtId="167" fontId="2" fillId="4" borderId="7" xfId="0" applyNumberFormat="1" applyFont="1" applyFill="1" applyBorder="1" applyAlignment="1"/>
    <xf numFmtId="0" fontId="2" fillId="4" borderId="0" xfId="0" applyFont="1" applyFill="1"/>
    <xf numFmtId="0" fontId="3" fillId="4" borderId="0" xfId="0" applyFont="1" applyFill="1"/>
    <xf numFmtId="1" fontId="15" fillId="5" borderId="0" xfId="0" applyNumberFormat="1" applyFont="1" applyFill="1"/>
    <xf numFmtId="165" fontId="1" fillId="0" borderId="0" xfId="0" applyNumberFormat="1" applyFont="1" applyAlignment="1">
      <alignment vertical="center"/>
    </xf>
    <xf numFmtId="0" fontId="13" fillId="3" borderId="5" xfId="0" applyNumberFormat="1" applyFont="1" applyFill="1" applyBorder="1" applyAlignment="1">
      <alignment vertical="center"/>
    </xf>
    <xf numFmtId="15" fontId="13" fillId="3" borderId="5" xfId="0" applyNumberFormat="1" applyFont="1" applyFill="1" applyBorder="1" applyAlignment="1">
      <alignment vertical="center"/>
    </xf>
    <xf numFmtId="164" fontId="13" fillId="3" borderId="6" xfId="0" applyNumberFormat="1" applyFont="1" applyFill="1" applyBorder="1" applyAlignment="1">
      <alignment vertical="center"/>
    </xf>
    <xf numFmtId="164" fontId="13" fillId="3" borderId="9" xfId="0" applyNumberFormat="1" applyFont="1" applyFill="1" applyBorder="1" applyAlignment="1">
      <alignment vertical="center"/>
    </xf>
    <xf numFmtId="164" fontId="13" fillId="3" borderId="10" xfId="0" applyNumberFormat="1" applyFont="1" applyFill="1" applyBorder="1" applyAlignment="1">
      <alignment vertical="center"/>
    </xf>
    <xf numFmtId="165" fontId="13" fillId="0" borderId="7" xfId="0" applyNumberFormat="1" applyFont="1" applyBorder="1" applyAlignment="1">
      <alignment vertical="center"/>
    </xf>
    <xf numFmtId="166" fontId="13" fillId="0" borderId="7" xfId="0" applyNumberFormat="1" applyFont="1" applyBorder="1" applyAlignment="1">
      <alignment vertical="center"/>
    </xf>
    <xf numFmtId="167" fontId="13" fillId="0" borderId="7" xfId="0" applyNumberFormat="1" applyFont="1" applyBorder="1" applyAlignment="1">
      <alignment horizontal="right" vertical="center"/>
    </xf>
    <xf numFmtId="167" fontId="13" fillId="0" borderId="7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  <color rgb="FF8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60"/>
  <sheetViews>
    <sheetView tabSelected="1" topLeftCell="B1" zoomScaleNormal="100" workbookViewId="0">
      <pane ySplit="1" topLeftCell="A29" activePane="bottomLeft" state="frozen"/>
      <selection pane="bottomLeft" activeCell="D43" sqref="D43"/>
    </sheetView>
  </sheetViews>
  <sheetFormatPr defaultRowHeight="18.75" x14ac:dyDescent="0.3"/>
  <cols>
    <col min="1" max="1" width="9.375" style="65" bestFit="1" customWidth="1"/>
    <col min="2" max="2" width="9.625" style="66" bestFit="1" customWidth="1"/>
    <col min="3" max="3" width="10.875" style="67" bestFit="1" customWidth="1"/>
    <col min="4" max="4" width="29.75" style="67" bestFit="1" customWidth="1"/>
    <col min="5" max="5" width="29.125" style="67" bestFit="1" customWidth="1"/>
    <col min="6" max="6" width="11.5" style="69" bestFit="1" customWidth="1"/>
    <col min="7" max="7" width="8.25" style="70" bestFit="1" customWidth="1"/>
    <col min="8" max="8" width="9" style="70"/>
    <col min="9" max="9" width="12.5" style="71" bestFit="1" customWidth="1"/>
    <col min="10" max="10" width="12.5" style="71" customWidth="1"/>
    <col min="11" max="12" width="12.125" style="70" bestFit="1" customWidth="1"/>
    <col min="13" max="14" width="9" style="9"/>
    <col min="15" max="18" width="9" style="8"/>
    <col min="19" max="19" width="9" style="9"/>
    <col min="20" max="16384" width="9" style="8"/>
  </cols>
  <sheetData>
    <row r="1" spans="1:19" ht="19.5" thickBot="1" x14ac:dyDescent="0.35">
      <c r="A1" s="1" t="s">
        <v>42</v>
      </c>
      <c r="B1" s="2" t="s">
        <v>0</v>
      </c>
      <c r="C1" s="3" t="s">
        <v>1</v>
      </c>
      <c r="D1" s="3" t="s">
        <v>2</v>
      </c>
      <c r="E1" s="4" t="s">
        <v>3</v>
      </c>
      <c r="F1" s="5" t="s">
        <v>4</v>
      </c>
      <c r="G1" s="6" t="s">
        <v>5</v>
      </c>
      <c r="H1" s="6" t="s">
        <v>6</v>
      </c>
      <c r="I1" s="7" t="s">
        <v>7</v>
      </c>
      <c r="J1" s="7" t="s">
        <v>8</v>
      </c>
      <c r="K1" s="6" t="s">
        <v>9</v>
      </c>
      <c r="L1" s="6" t="s">
        <v>10</v>
      </c>
      <c r="M1" s="8"/>
    </row>
    <row r="2" spans="1:19" x14ac:dyDescent="0.3">
      <c r="A2" s="10">
        <f t="shared" ref="A2" si="0">WEEKNUM(B2)-18</f>
        <v>1</v>
      </c>
      <c r="B2" s="11">
        <f t="shared" ref="B2:B65" si="1">B3-1</f>
        <v>43591</v>
      </c>
      <c r="C2" s="12" t="s">
        <v>11</v>
      </c>
      <c r="D2" s="12" t="s">
        <v>12</v>
      </c>
      <c r="E2" s="12"/>
      <c r="F2" s="13"/>
      <c r="G2" s="14"/>
      <c r="H2" s="14">
        <f ca="1">IF(B2&gt;TODAY(),0,G2-F2)</f>
        <v>0</v>
      </c>
      <c r="I2" s="15"/>
      <c r="J2" s="15"/>
      <c r="K2" s="16"/>
      <c r="L2" s="16"/>
      <c r="M2" s="8"/>
      <c r="N2" s="8" t="s">
        <v>13</v>
      </c>
      <c r="O2" s="105">
        <f ca="1">B148-TODAY()</f>
        <v>121</v>
      </c>
    </row>
    <row r="3" spans="1:19" x14ac:dyDescent="0.3">
      <c r="A3" s="10">
        <f t="shared" ref="A3:A66" si="2">WEEKNUM(B2)-18</f>
        <v>1</v>
      </c>
      <c r="B3" s="11">
        <f t="shared" si="1"/>
        <v>43592</v>
      </c>
      <c r="C3" s="12" t="s">
        <v>14</v>
      </c>
      <c r="D3" s="12" t="s">
        <v>15</v>
      </c>
      <c r="E3" s="17"/>
      <c r="F3" s="13">
        <v>7</v>
      </c>
      <c r="G3" s="14"/>
      <c r="H3" s="14">
        <f ca="1">IF(B3&gt;TODAY(),0,G3-F3)</f>
        <v>-7</v>
      </c>
      <c r="I3" s="15"/>
      <c r="J3" s="15"/>
      <c r="K3" s="16"/>
      <c r="L3" s="16"/>
      <c r="M3" s="8"/>
    </row>
    <row r="4" spans="1:19" x14ac:dyDescent="0.3">
      <c r="A4" s="10">
        <f t="shared" si="2"/>
        <v>1</v>
      </c>
      <c r="B4" s="11">
        <f t="shared" si="1"/>
        <v>43593</v>
      </c>
      <c r="C4" s="12" t="s">
        <v>16</v>
      </c>
      <c r="D4" s="12" t="s">
        <v>17</v>
      </c>
      <c r="E4" s="17"/>
      <c r="F4" s="13">
        <v>7</v>
      </c>
      <c r="G4" s="14"/>
      <c r="H4" s="14">
        <f ca="1">IF(B4&gt;TODAY(),0,G4-F4)</f>
        <v>-7</v>
      </c>
      <c r="I4" s="15">
        <f>TIME(0,5,30)*5</f>
        <v>1.909722222222222E-2</v>
      </c>
      <c r="J4" s="15"/>
      <c r="K4" s="16" t="e">
        <f>#REF!</f>
        <v>#REF!</v>
      </c>
      <c r="L4" s="16"/>
      <c r="M4" s="8"/>
    </row>
    <row r="5" spans="1:19" s="103" customFormat="1" x14ac:dyDescent="0.3">
      <c r="A5" s="95">
        <f t="shared" si="2"/>
        <v>1</v>
      </c>
      <c r="B5" s="96">
        <f t="shared" si="1"/>
        <v>43594</v>
      </c>
      <c r="C5" s="97" t="s">
        <v>18</v>
      </c>
      <c r="D5" s="97" t="s">
        <v>15</v>
      </c>
      <c r="E5" s="98"/>
      <c r="F5" s="99">
        <v>7</v>
      </c>
      <c r="G5" s="100"/>
      <c r="H5" s="100">
        <f ca="1">IF(B5&gt;TODAY(),0,G5-F5)</f>
        <v>-7</v>
      </c>
      <c r="I5" s="101"/>
      <c r="J5" s="101"/>
      <c r="K5" s="102"/>
      <c r="L5" s="102"/>
      <c r="N5" s="104"/>
      <c r="S5" s="104"/>
    </row>
    <row r="6" spans="1:19" x14ac:dyDescent="0.3">
      <c r="A6" s="10">
        <f t="shared" si="2"/>
        <v>1</v>
      </c>
      <c r="B6" s="11">
        <f t="shared" si="1"/>
        <v>43595</v>
      </c>
      <c r="C6" s="12" t="s">
        <v>19</v>
      </c>
      <c r="D6" s="12" t="s">
        <v>20</v>
      </c>
      <c r="E6" s="17"/>
      <c r="F6" s="13"/>
      <c r="G6" s="14"/>
      <c r="H6" s="14">
        <f ca="1">IF(B6&gt;TODAY(),0,G6-F6)</f>
        <v>0</v>
      </c>
      <c r="I6" s="15"/>
      <c r="J6" s="15"/>
      <c r="K6" s="16"/>
      <c r="L6" s="16"/>
      <c r="M6" s="8"/>
    </row>
    <row r="7" spans="1:19" x14ac:dyDescent="0.3">
      <c r="A7" s="10">
        <f t="shared" si="2"/>
        <v>1</v>
      </c>
      <c r="B7" s="11">
        <f t="shared" si="1"/>
        <v>43596</v>
      </c>
      <c r="C7" s="12" t="s">
        <v>21</v>
      </c>
      <c r="D7" s="12" t="s">
        <v>22</v>
      </c>
      <c r="E7" s="17"/>
      <c r="F7" s="13"/>
      <c r="G7" s="14"/>
      <c r="H7" s="14">
        <f t="shared" ref="H7:H70" ca="1" si="3">IF(B7&gt;TODAY(),0,G7-F7)</f>
        <v>0</v>
      </c>
      <c r="I7" s="15"/>
      <c r="J7" s="15"/>
      <c r="K7" s="16"/>
      <c r="L7" s="16"/>
      <c r="M7" s="8"/>
    </row>
    <row r="8" spans="1:19" x14ac:dyDescent="0.3">
      <c r="A8" s="22">
        <f t="shared" si="2"/>
        <v>1</v>
      </c>
      <c r="B8" s="23">
        <f t="shared" si="1"/>
        <v>43597</v>
      </c>
      <c r="C8" s="24" t="s">
        <v>23</v>
      </c>
      <c r="D8" s="25" t="str">
        <f>F8&amp;"K"</f>
        <v>18K</v>
      </c>
      <c r="E8" s="26"/>
      <c r="F8" s="27">
        <v>18</v>
      </c>
      <c r="G8" s="28"/>
      <c r="H8" s="28">
        <f t="shared" ca="1" si="3"/>
        <v>-18</v>
      </c>
      <c r="I8" s="29">
        <f>J8*F8</f>
        <v>8.1250000000000003E-2</v>
      </c>
      <c r="J8" s="29">
        <f>TIME(0,6,30)</f>
        <v>4.5138888888888893E-3</v>
      </c>
      <c r="K8" s="30">
        <v>7.9884259259259252E-2</v>
      </c>
      <c r="L8" s="30"/>
      <c r="M8" s="8"/>
    </row>
    <row r="9" spans="1:19" x14ac:dyDescent="0.3">
      <c r="A9" s="10">
        <f t="shared" si="2"/>
        <v>2</v>
      </c>
      <c r="B9" s="11">
        <f t="shared" si="1"/>
        <v>43598</v>
      </c>
      <c r="C9" s="12" t="s">
        <v>11</v>
      </c>
      <c r="D9" s="12" t="s">
        <v>12</v>
      </c>
      <c r="E9" s="17"/>
      <c r="F9" s="13"/>
      <c r="G9" s="14"/>
      <c r="H9" s="14">
        <f t="shared" ca="1" si="3"/>
        <v>0</v>
      </c>
      <c r="I9" s="15"/>
      <c r="J9" s="15"/>
      <c r="K9" s="16"/>
      <c r="L9" s="16"/>
      <c r="M9" s="8"/>
    </row>
    <row r="10" spans="1:19" x14ac:dyDescent="0.3">
      <c r="A10" s="10">
        <f t="shared" si="2"/>
        <v>2</v>
      </c>
      <c r="B10" s="11">
        <f t="shared" si="1"/>
        <v>43599</v>
      </c>
      <c r="C10" s="12" t="s">
        <v>14</v>
      </c>
      <c r="D10" s="12" t="s">
        <v>15</v>
      </c>
      <c r="E10" s="17"/>
      <c r="F10" s="13">
        <v>7</v>
      </c>
      <c r="G10" s="14"/>
      <c r="H10" s="14">
        <f t="shared" ca="1" si="3"/>
        <v>-7</v>
      </c>
      <c r="I10" s="15"/>
      <c r="J10" s="15"/>
      <c r="K10" s="16"/>
      <c r="L10" s="16"/>
      <c r="M10" s="8"/>
    </row>
    <row r="11" spans="1:19" s="83" customFormat="1" x14ac:dyDescent="0.3">
      <c r="A11" s="75">
        <f t="shared" si="2"/>
        <v>2</v>
      </c>
      <c r="B11" s="76">
        <f t="shared" si="1"/>
        <v>43600</v>
      </c>
      <c r="C11" s="77" t="s">
        <v>16</v>
      </c>
      <c r="D11" s="77" t="s">
        <v>24</v>
      </c>
      <c r="E11" s="78"/>
      <c r="F11" s="79">
        <v>7</v>
      </c>
      <c r="G11" s="80"/>
      <c r="H11" s="80">
        <f t="shared" ca="1" si="3"/>
        <v>-7</v>
      </c>
      <c r="I11" s="81" t="s">
        <v>25</v>
      </c>
      <c r="J11" s="81"/>
      <c r="K11" s="82"/>
      <c r="L11" s="82"/>
      <c r="N11" s="84"/>
      <c r="S11" s="84"/>
    </row>
    <row r="12" spans="1:19" s="103" customFormat="1" x14ac:dyDescent="0.3">
      <c r="A12" s="95">
        <f t="shared" si="2"/>
        <v>2</v>
      </c>
      <c r="B12" s="96">
        <f t="shared" si="1"/>
        <v>43601</v>
      </c>
      <c r="C12" s="97" t="s">
        <v>18</v>
      </c>
      <c r="D12" s="97" t="s">
        <v>15</v>
      </c>
      <c r="E12" s="98"/>
      <c r="F12" s="99">
        <v>7</v>
      </c>
      <c r="G12" s="100"/>
      <c r="H12" s="100">
        <f t="shared" ca="1" si="3"/>
        <v>-7</v>
      </c>
      <c r="I12" s="101"/>
      <c r="J12" s="101"/>
      <c r="K12" s="102"/>
      <c r="L12" s="102"/>
      <c r="N12" s="104"/>
      <c r="S12" s="104"/>
    </row>
    <row r="13" spans="1:19" s="93" customFormat="1" x14ac:dyDescent="0.3">
      <c r="A13" s="85">
        <f t="shared" si="2"/>
        <v>2</v>
      </c>
      <c r="B13" s="86">
        <f t="shared" si="1"/>
        <v>43602</v>
      </c>
      <c r="C13" s="87" t="s">
        <v>19</v>
      </c>
      <c r="D13" s="87" t="s">
        <v>20</v>
      </c>
      <c r="E13" s="88"/>
      <c r="F13" s="89"/>
      <c r="G13" s="90"/>
      <c r="H13" s="90">
        <f t="shared" ca="1" si="3"/>
        <v>0</v>
      </c>
      <c r="I13" s="91"/>
      <c r="J13" s="91"/>
      <c r="K13" s="92"/>
      <c r="L13" s="92"/>
      <c r="N13" s="94"/>
      <c r="S13" s="94"/>
    </row>
    <row r="14" spans="1:19" x14ac:dyDescent="0.3">
      <c r="A14" s="10">
        <f t="shared" si="2"/>
        <v>2</v>
      </c>
      <c r="B14" s="11">
        <f t="shared" si="1"/>
        <v>43603</v>
      </c>
      <c r="C14" s="12" t="s">
        <v>21</v>
      </c>
      <c r="D14" s="12" t="s">
        <v>22</v>
      </c>
      <c r="E14" s="17"/>
      <c r="F14" s="13"/>
      <c r="G14" s="14"/>
      <c r="H14" s="14">
        <f t="shared" ca="1" si="3"/>
        <v>0</v>
      </c>
      <c r="I14" s="15"/>
      <c r="J14" s="15"/>
      <c r="K14" s="16"/>
      <c r="L14" s="16"/>
      <c r="M14" s="8"/>
    </row>
    <row r="15" spans="1:19" x14ac:dyDescent="0.3">
      <c r="A15" s="22">
        <f t="shared" si="2"/>
        <v>2</v>
      </c>
      <c r="B15" s="23">
        <f t="shared" si="1"/>
        <v>43604</v>
      </c>
      <c r="C15" s="24" t="s">
        <v>23</v>
      </c>
      <c r="D15" s="25" t="str">
        <f>F15&amp;"K"</f>
        <v>21K</v>
      </c>
      <c r="E15" s="26"/>
      <c r="F15" s="27">
        <v>21</v>
      </c>
      <c r="G15" s="28"/>
      <c r="H15" s="28">
        <f t="shared" ca="1" si="3"/>
        <v>-21</v>
      </c>
      <c r="I15" s="29">
        <f>J15*F15</f>
        <v>9.357638888888889E-2</v>
      </c>
      <c r="J15" s="29">
        <f>TIME(0,6,25)</f>
        <v>4.4560185185185189E-3</v>
      </c>
      <c r="K15" s="30">
        <v>8.9756944444444445E-2</v>
      </c>
      <c r="L15" s="30"/>
      <c r="M15" s="8"/>
    </row>
    <row r="16" spans="1:19" s="83" customFormat="1" x14ac:dyDescent="0.3">
      <c r="A16" s="75">
        <f t="shared" si="2"/>
        <v>3</v>
      </c>
      <c r="B16" s="76">
        <f t="shared" si="1"/>
        <v>43605</v>
      </c>
      <c r="C16" s="77" t="s">
        <v>11</v>
      </c>
      <c r="D16" s="77" t="s">
        <v>12</v>
      </c>
      <c r="E16" s="78"/>
      <c r="F16" s="79"/>
      <c r="G16" s="80"/>
      <c r="H16" s="80">
        <f t="shared" ca="1" si="3"/>
        <v>0</v>
      </c>
      <c r="I16" s="81"/>
      <c r="J16" s="81"/>
      <c r="K16" s="82"/>
      <c r="L16" s="82"/>
      <c r="N16" s="84"/>
      <c r="S16" s="84"/>
    </row>
    <row r="17" spans="1:19" x14ac:dyDescent="0.3">
      <c r="A17" s="10">
        <f t="shared" si="2"/>
        <v>3</v>
      </c>
      <c r="B17" s="11">
        <f t="shared" si="1"/>
        <v>43606</v>
      </c>
      <c r="C17" s="12" t="s">
        <v>14</v>
      </c>
      <c r="D17" s="12" t="s">
        <v>15</v>
      </c>
      <c r="E17" s="17"/>
      <c r="F17" s="13">
        <v>7</v>
      </c>
      <c r="G17" s="14"/>
      <c r="H17" s="14">
        <f t="shared" ca="1" si="3"/>
        <v>-7</v>
      </c>
      <c r="I17" s="15"/>
      <c r="J17" s="15"/>
      <c r="K17" s="16"/>
      <c r="L17" s="16"/>
      <c r="M17" s="8"/>
    </row>
    <row r="18" spans="1:19" x14ac:dyDescent="0.3">
      <c r="A18" s="10">
        <f t="shared" si="2"/>
        <v>3</v>
      </c>
      <c r="B18" s="11">
        <f t="shared" si="1"/>
        <v>43607</v>
      </c>
      <c r="C18" s="12" t="s">
        <v>16</v>
      </c>
      <c r="D18" s="12" t="s">
        <v>24</v>
      </c>
      <c r="E18" s="17"/>
      <c r="F18" s="13">
        <v>7</v>
      </c>
      <c r="G18" s="14"/>
      <c r="H18" s="14">
        <f t="shared" ca="1" si="3"/>
        <v>-7</v>
      </c>
      <c r="I18" s="15" t="s">
        <v>25</v>
      </c>
      <c r="J18" s="15"/>
      <c r="K18" s="16" t="e">
        <f>MEDIAN(#REF!)</f>
        <v>#REF!</v>
      </c>
      <c r="L18" s="16"/>
      <c r="M18" s="8"/>
    </row>
    <row r="19" spans="1:19" s="103" customFormat="1" x14ac:dyDescent="0.3">
      <c r="A19" s="95">
        <f t="shared" si="2"/>
        <v>3</v>
      </c>
      <c r="B19" s="96">
        <f t="shared" si="1"/>
        <v>43608</v>
      </c>
      <c r="C19" s="97" t="s">
        <v>18</v>
      </c>
      <c r="D19" s="97" t="s">
        <v>15</v>
      </c>
      <c r="E19" s="98"/>
      <c r="F19" s="99">
        <v>7</v>
      </c>
      <c r="G19" s="100"/>
      <c r="H19" s="100">
        <f t="shared" ca="1" si="3"/>
        <v>-7</v>
      </c>
      <c r="I19" s="101"/>
      <c r="J19" s="101"/>
      <c r="K19" s="102"/>
      <c r="L19" s="102"/>
      <c r="N19" s="104"/>
      <c r="S19" s="104"/>
    </row>
    <row r="20" spans="1:19" x14ac:dyDescent="0.3">
      <c r="A20" s="10">
        <f t="shared" si="2"/>
        <v>3</v>
      </c>
      <c r="B20" s="11">
        <f t="shared" si="1"/>
        <v>43609</v>
      </c>
      <c r="C20" s="12" t="s">
        <v>19</v>
      </c>
      <c r="D20" s="12" t="s">
        <v>20</v>
      </c>
      <c r="E20" s="17"/>
      <c r="F20" s="13"/>
      <c r="G20" s="14"/>
      <c r="H20" s="14">
        <f t="shared" ca="1" si="3"/>
        <v>0</v>
      </c>
      <c r="I20" s="15"/>
      <c r="J20" s="15"/>
      <c r="K20" s="16"/>
      <c r="L20" s="16"/>
      <c r="M20" s="8"/>
    </row>
    <row r="21" spans="1:19" s="83" customFormat="1" x14ac:dyDescent="0.3">
      <c r="A21" s="75">
        <f t="shared" si="2"/>
        <v>3</v>
      </c>
      <c r="B21" s="76">
        <f t="shared" si="1"/>
        <v>43610</v>
      </c>
      <c r="C21" s="77" t="s">
        <v>21</v>
      </c>
      <c r="D21" s="77" t="s">
        <v>22</v>
      </c>
      <c r="E21" s="78"/>
      <c r="F21" s="79"/>
      <c r="G21" s="80"/>
      <c r="H21" s="80">
        <f t="shared" ca="1" si="3"/>
        <v>0</v>
      </c>
      <c r="I21" s="81"/>
      <c r="J21" s="81"/>
      <c r="K21" s="82"/>
      <c r="L21" s="82"/>
      <c r="N21" s="84"/>
      <c r="S21" s="84"/>
    </row>
    <row r="22" spans="1:19" s="83" customFormat="1" x14ac:dyDescent="0.3">
      <c r="A22" s="107">
        <f t="shared" si="2"/>
        <v>3</v>
      </c>
      <c r="B22" s="108">
        <f t="shared" si="1"/>
        <v>43611</v>
      </c>
      <c r="C22" s="109" t="s">
        <v>23</v>
      </c>
      <c r="D22" s="110" t="str">
        <f>F22&amp;"K"</f>
        <v>18K</v>
      </c>
      <c r="E22" s="111"/>
      <c r="F22" s="112">
        <v>18</v>
      </c>
      <c r="G22" s="113"/>
      <c r="H22" s="113">
        <f t="shared" ca="1" si="3"/>
        <v>-18</v>
      </c>
      <c r="I22" s="114">
        <f>J22*F22</f>
        <v>7.7083333333333337E-2</v>
      </c>
      <c r="J22" s="114">
        <f>TIME(0,6,10)</f>
        <v>4.2824074074074075E-3</v>
      </c>
      <c r="K22" s="115"/>
      <c r="L22" s="115"/>
      <c r="N22" s="84"/>
      <c r="S22" s="84"/>
    </row>
    <row r="23" spans="1:19" s="83" customFormat="1" x14ac:dyDescent="0.3">
      <c r="A23" s="75">
        <f t="shared" si="2"/>
        <v>4</v>
      </c>
      <c r="B23" s="76">
        <f t="shared" si="1"/>
        <v>43612</v>
      </c>
      <c r="C23" s="77" t="s">
        <v>11</v>
      </c>
      <c r="D23" s="77" t="s">
        <v>12</v>
      </c>
      <c r="E23" s="78"/>
      <c r="F23" s="79"/>
      <c r="G23" s="80"/>
      <c r="H23" s="80">
        <f t="shared" ca="1" si="3"/>
        <v>0</v>
      </c>
      <c r="I23" s="81"/>
      <c r="J23" s="81"/>
      <c r="K23" s="82"/>
      <c r="L23" s="82"/>
      <c r="N23" s="84"/>
      <c r="S23" s="84"/>
    </row>
    <row r="24" spans="1:19" x14ac:dyDescent="0.3">
      <c r="A24" s="10">
        <f t="shared" si="2"/>
        <v>4</v>
      </c>
      <c r="B24" s="11">
        <f t="shared" si="1"/>
        <v>43613</v>
      </c>
      <c r="C24" s="12" t="s">
        <v>14</v>
      </c>
      <c r="D24" s="12" t="s">
        <v>15</v>
      </c>
      <c r="E24" s="17"/>
      <c r="F24" s="13">
        <v>7</v>
      </c>
      <c r="G24" s="14"/>
      <c r="H24" s="14">
        <f t="shared" ca="1" si="3"/>
        <v>-7</v>
      </c>
      <c r="I24" s="15"/>
      <c r="J24" s="15"/>
      <c r="K24" s="16"/>
      <c r="L24" s="16"/>
      <c r="M24" s="8"/>
    </row>
    <row r="25" spans="1:19" s="83" customFormat="1" x14ac:dyDescent="0.3">
      <c r="A25" s="75">
        <f t="shared" si="2"/>
        <v>4</v>
      </c>
      <c r="B25" s="76">
        <f t="shared" si="1"/>
        <v>43614</v>
      </c>
      <c r="C25" s="77" t="s">
        <v>16</v>
      </c>
      <c r="D25" s="77" t="s">
        <v>26</v>
      </c>
      <c r="E25" s="78"/>
      <c r="F25" s="79">
        <v>7</v>
      </c>
      <c r="G25" s="80"/>
      <c r="H25" s="80">
        <f t="shared" ref="H25" ca="1" si="4">IF(B25&gt;TODAY(),0,G25-F25)</f>
        <v>-7</v>
      </c>
      <c r="I25" s="81" t="s">
        <v>27</v>
      </c>
      <c r="J25" s="81"/>
      <c r="K25" s="82"/>
      <c r="L25" s="82"/>
      <c r="N25" s="84"/>
      <c r="S25" s="84"/>
    </row>
    <row r="26" spans="1:19" s="103" customFormat="1" x14ac:dyDescent="0.3">
      <c r="A26" s="95">
        <f t="shared" si="2"/>
        <v>4</v>
      </c>
      <c r="B26" s="96">
        <f t="shared" si="1"/>
        <v>43615</v>
      </c>
      <c r="C26" s="97" t="s">
        <v>18</v>
      </c>
      <c r="D26" s="97" t="s">
        <v>15</v>
      </c>
      <c r="E26" s="98"/>
      <c r="F26" s="99">
        <v>7</v>
      </c>
      <c r="G26" s="100"/>
      <c r="H26" s="100">
        <f t="shared" ca="1" si="3"/>
        <v>-7</v>
      </c>
      <c r="I26" s="101"/>
      <c r="J26" s="101"/>
      <c r="K26" s="102"/>
      <c r="L26" s="102"/>
      <c r="N26" s="104"/>
      <c r="S26" s="104"/>
    </row>
    <row r="27" spans="1:19" x14ac:dyDescent="0.3">
      <c r="A27" s="10">
        <f t="shared" si="2"/>
        <v>4</v>
      </c>
      <c r="B27" s="11">
        <f t="shared" si="1"/>
        <v>43616</v>
      </c>
      <c r="C27" s="12" t="s">
        <v>19</v>
      </c>
      <c r="D27" s="12" t="s">
        <v>20</v>
      </c>
      <c r="E27" s="17"/>
      <c r="F27" s="13"/>
      <c r="G27" s="14"/>
      <c r="H27" s="14">
        <f t="shared" ca="1" si="3"/>
        <v>0</v>
      </c>
      <c r="I27" s="15"/>
      <c r="J27" s="15"/>
      <c r="K27" s="16"/>
      <c r="L27" s="16"/>
      <c r="M27" s="8"/>
    </row>
    <row r="28" spans="1:19" x14ac:dyDescent="0.3">
      <c r="A28" s="10">
        <f t="shared" si="2"/>
        <v>4</v>
      </c>
      <c r="B28" s="11">
        <f t="shared" si="1"/>
        <v>43617</v>
      </c>
      <c r="C28" s="12" t="s">
        <v>21</v>
      </c>
      <c r="D28" s="12" t="s">
        <v>22</v>
      </c>
      <c r="E28" s="17"/>
      <c r="F28" s="13"/>
      <c r="G28" s="14"/>
      <c r="H28" s="14">
        <f t="shared" ca="1" si="3"/>
        <v>0</v>
      </c>
      <c r="I28" s="15"/>
      <c r="J28" s="15"/>
      <c r="K28" s="16"/>
      <c r="L28" s="16"/>
      <c r="M28" s="8"/>
    </row>
    <row r="29" spans="1:19" x14ac:dyDescent="0.3">
      <c r="A29" s="22">
        <f t="shared" si="2"/>
        <v>4</v>
      </c>
      <c r="B29" s="23">
        <f t="shared" si="1"/>
        <v>43618</v>
      </c>
      <c r="C29" s="24" t="s">
        <v>23</v>
      </c>
      <c r="D29" s="25" t="str">
        <f>F29&amp;"K"</f>
        <v>21K</v>
      </c>
      <c r="E29" s="26"/>
      <c r="F29" s="27">
        <v>21</v>
      </c>
      <c r="G29" s="28"/>
      <c r="H29" s="28">
        <f t="shared" ca="1" si="3"/>
        <v>0</v>
      </c>
      <c r="I29" s="29">
        <f>J29*F29</f>
        <v>8.9930555555555555E-2</v>
      </c>
      <c r="J29" s="29">
        <f>TIME(0,6,10)</f>
        <v>4.2824074074074075E-3</v>
      </c>
      <c r="K29" s="30"/>
      <c r="L29" s="30"/>
      <c r="M29" s="8"/>
    </row>
    <row r="30" spans="1:19" x14ac:dyDescent="0.3">
      <c r="A30" s="10">
        <f t="shared" si="2"/>
        <v>5</v>
      </c>
      <c r="B30" s="11">
        <f t="shared" si="1"/>
        <v>43619</v>
      </c>
      <c r="C30" s="12" t="s">
        <v>11</v>
      </c>
      <c r="D30" s="12" t="s">
        <v>12</v>
      </c>
      <c r="E30" s="17"/>
      <c r="F30" s="13"/>
      <c r="G30" s="14"/>
      <c r="H30" s="14">
        <f t="shared" ca="1" si="3"/>
        <v>0</v>
      </c>
      <c r="I30" s="15"/>
      <c r="J30" s="15"/>
      <c r="K30" s="16"/>
      <c r="L30" s="16"/>
      <c r="M30" s="8"/>
    </row>
    <row r="31" spans="1:19" x14ac:dyDescent="0.3">
      <c r="A31" s="10">
        <f t="shared" si="2"/>
        <v>5</v>
      </c>
      <c r="B31" s="11">
        <f t="shared" si="1"/>
        <v>43620</v>
      </c>
      <c r="C31" s="12" t="s">
        <v>14</v>
      </c>
      <c r="D31" s="12" t="s">
        <v>15</v>
      </c>
      <c r="E31" s="17"/>
      <c r="F31" s="13">
        <v>7</v>
      </c>
      <c r="G31" s="14"/>
      <c r="H31" s="14">
        <f t="shared" ca="1" si="3"/>
        <v>0</v>
      </c>
      <c r="I31" s="15"/>
      <c r="J31" s="15"/>
      <c r="K31" s="16"/>
      <c r="L31" s="16"/>
      <c r="M31" s="8"/>
    </row>
    <row r="32" spans="1:19" x14ac:dyDescent="0.3">
      <c r="A32" s="10">
        <f t="shared" si="2"/>
        <v>5</v>
      </c>
      <c r="B32" s="11">
        <f t="shared" si="1"/>
        <v>43621</v>
      </c>
      <c r="C32" s="12" t="s">
        <v>16</v>
      </c>
      <c r="D32" s="12" t="s">
        <v>28</v>
      </c>
      <c r="E32" s="17"/>
      <c r="F32" s="13">
        <v>7</v>
      </c>
      <c r="G32" s="14"/>
      <c r="H32" s="14">
        <f t="shared" ref="H32" ca="1" si="5">IF(B32&gt;TODAY(),0,G32-F32)</f>
        <v>0</v>
      </c>
      <c r="I32" s="15" t="s">
        <v>29</v>
      </c>
      <c r="J32" s="15"/>
      <c r="K32" s="16"/>
      <c r="L32" s="16"/>
      <c r="M32" s="8"/>
    </row>
    <row r="33" spans="1:19" s="103" customFormat="1" x14ac:dyDescent="0.3">
      <c r="A33" s="95">
        <f t="shared" si="2"/>
        <v>5</v>
      </c>
      <c r="B33" s="96">
        <f t="shared" si="1"/>
        <v>43622</v>
      </c>
      <c r="C33" s="97" t="s">
        <v>18</v>
      </c>
      <c r="D33" s="97" t="s">
        <v>15</v>
      </c>
      <c r="E33" s="98"/>
      <c r="F33" s="99">
        <v>7</v>
      </c>
      <c r="G33" s="100"/>
      <c r="H33" s="100">
        <f t="shared" ca="1" si="3"/>
        <v>0</v>
      </c>
      <c r="I33" s="101"/>
      <c r="J33" s="101"/>
      <c r="K33" s="102"/>
      <c r="L33" s="102"/>
      <c r="N33" s="104"/>
      <c r="S33" s="104"/>
    </row>
    <row r="34" spans="1:19" x14ac:dyDescent="0.3">
      <c r="A34" s="10">
        <f t="shared" si="2"/>
        <v>5</v>
      </c>
      <c r="B34" s="11">
        <f t="shared" si="1"/>
        <v>43623</v>
      </c>
      <c r="C34" s="12" t="s">
        <v>19</v>
      </c>
      <c r="D34" s="12" t="s">
        <v>20</v>
      </c>
      <c r="E34" s="17"/>
      <c r="F34" s="13"/>
      <c r="G34" s="14"/>
      <c r="H34" s="14">
        <f t="shared" ca="1" si="3"/>
        <v>0</v>
      </c>
      <c r="I34" s="15"/>
      <c r="J34" s="15"/>
      <c r="K34" s="16"/>
      <c r="L34" s="16"/>
      <c r="M34" s="8"/>
    </row>
    <row r="35" spans="1:19" s="39" customFormat="1" x14ac:dyDescent="0.3">
      <c r="A35" s="31">
        <f t="shared" si="2"/>
        <v>5</v>
      </c>
      <c r="B35" s="32">
        <f t="shared" si="1"/>
        <v>43624</v>
      </c>
      <c r="C35" s="33" t="s">
        <v>21</v>
      </c>
      <c r="D35" s="33" t="s">
        <v>30</v>
      </c>
      <c r="E35" s="34"/>
      <c r="F35" s="35"/>
      <c r="G35" s="36"/>
      <c r="H35" s="36">
        <f t="shared" ca="1" si="3"/>
        <v>0</v>
      </c>
      <c r="I35" s="37"/>
      <c r="J35" s="37"/>
      <c r="K35" s="38"/>
      <c r="L35" s="38"/>
      <c r="N35" s="40"/>
      <c r="S35" s="40"/>
    </row>
    <row r="36" spans="1:19" s="39" customFormat="1" x14ac:dyDescent="0.3">
      <c r="A36" s="41">
        <f t="shared" si="2"/>
        <v>5</v>
      </c>
      <c r="B36" s="42">
        <f t="shared" si="1"/>
        <v>43625</v>
      </c>
      <c r="C36" s="43" t="s">
        <v>23</v>
      </c>
      <c r="D36" s="44" t="s">
        <v>30</v>
      </c>
      <c r="E36" s="45"/>
      <c r="F36" s="46"/>
      <c r="G36" s="47"/>
      <c r="H36" s="47">
        <f t="shared" ca="1" si="3"/>
        <v>0</v>
      </c>
      <c r="I36" s="48"/>
      <c r="J36" s="48"/>
      <c r="K36" s="49"/>
      <c r="L36" s="49"/>
      <c r="N36" s="40"/>
      <c r="S36" s="40"/>
    </row>
    <row r="37" spans="1:19" x14ac:dyDescent="0.3">
      <c r="A37" s="10">
        <f t="shared" si="2"/>
        <v>6</v>
      </c>
      <c r="B37" s="11">
        <f t="shared" si="1"/>
        <v>43626</v>
      </c>
      <c r="C37" s="12" t="s">
        <v>11</v>
      </c>
      <c r="D37" s="12" t="s">
        <v>12</v>
      </c>
      <c r="E37" s="17"/>
      <c r="F37" s="13"/>
      <c r="G37" s="14"/>
      <c r="H37" s="14">
        <f t="shared" ca="1" si="3"/>
        <v>0</v>
      </c>
      <c r="I37" s="15"/>
      <c r="J37" s="15"/>
      <c r="K37" s="16"/>
      <c r="L37" s="16"/>
      <c r="M37" s="8"/>
    </row>
    <row r="38" spans="1:19" x14ac:dyDescent="0.3">
      <c r="A38" s="10">
        <f t="shared" si="2"/>
        <v>6</v>
      </c>
      <c r="B38" s="11">
        <f t="shared" si="1"/>
        <v>43627</v>
      </c>
      <c r="C38" s="12" t="s">
        <v>14</v>
      </c>
      <c r="D38" s="50" t="s">
        <v>15</v>
      </c>
      <c r="E38" s="51"/>
      <c r="F38" s="13">
        <v>7</v>
      </c>
      <c r="G38" s="14"/>
      <c r="H38" s="14">
        <f t="shared" ca="1" si="3"/>
        <v>0</v>
      </c>
      <c r="I38" s="15"/>
      <c r="J38" s="15"/>
      <c r="K38" s="16"/>
      <c r="L38" s="16"/>
      <c r="M38" s="8"/>
    </row>
    <row r="39" spans="1:19" x14ac:dyDescent="0.3">
      <c r="A39" s="10">
        <f t="shared" si="2"/>
        <v>6</v>
      </c>
      <c r="B39" s="11">
        <f t="shared" si="1"/>
        <v>43628</v>
      </c>
      <c r="C39" s="12" t="s">
        <v>16</v>
      </c>
      <c r="D39" s="12" t="s">
        <v>17</v>
      </c>
      <c r="E39" s="17"/>
      <c r="F39" s="13">
        <v>7</v>
      </c>
      <c r="G39" s="14"/>
      <c r="H39" s="14">
        <f t="shared" ref="H39" ca="1" si="6">IF(B39&gt;TODAY(),0,G39-F39)</f>
        <v>0</v>
      </c>
      <c r="I39" s="15">
        <v>1.8055555555555557E-2</v>
      </c>
      <c r="J39" s="15"/>
      <c r="K39" s="16"/>
      <c r="L39" s="16"/>
      <c r="M39" s="8"/>
    </row>
    <row r="40" spans="1:19" s="103" customFormat="1" x14ac:dyDescent="0.3">
      <c r="A40" s="95">
        <f t="shared" si="2"/>
        <v>6</v>
      </c>
      <c r="B40" s="96">
        <f t="shared" si="1"/>
        <v>43629</v>
      </c>
      <c r="C40" s="97" t="s">
        <v>18</v>
      </c>
      <c r="D40" s="97" t="s">
        <v>15</v>
      </c>
      <c r="E40" s="98"/>
      <c r="F40" s="99">
        <v>7</v>
      </c>
      <c r="G40" s="100"/>
      <c r="H40" s="100">
        <f t="shared" ca="1" si="3"/>
        <v>0</v>
      </c>
      <c r="I40" s="101"/>
      <c r="J40" s="101"/>
      <c r="K40" s="102"/>
      <c r="L40" s="102"/>
      <c r="N40" s="104"/>
      <c r="S40" s="104"/>
    </row>
    <row r="41" spans="1:19" x14ac:dyDescent="0.3">
      <c r="A41" s="10">
        <f t="shared" si="2"/>
        <v>6</v>
      </c>
      <c r="B41" s="11">
        <f t="shared" si="1"/>
        <v>43630</v>
      </c>
      <c r="C41" s="12" t="s">
        <v>19</v>
      </c>
      <c r="D41" s="12" t="s">
        <v>20</v>
      </c>
      <c r="E41" s="17"/>
      <c r="F41" s="13"/>
      <c r="G41" s="14"/>
      <c r="H41" s="14">
        <f t="shared" ca="1" si="3"/>
        <v>0</v>
      </c>
      <c r="I41" s="15"/>
      <c r="J41" s="15"/>
      <c r="K41" s="16"/>
      <c r="L41" s="16"/>
      <c r="M41" s="8"/>
    </row>
    <row r="42" spans="1:19" x14ac:dyDescent="0.3">
      <c r="A42" s="10">
        <f t="shared" si="2"/>
        <v>6</v>
      </c>
      <c r="B42" s="11">
        <f t="shared" si="1"/>
        <v>43631</v>
      </c>
      <c r="C42" s="12" t="s">
        <v>21</v>
      </c>
      <c r="D42" s="12" t="s">
        <v>46</v>
      </c>
      <c r="E42" s="17"/>
      <c r="F42" s="13"/>
      <c r="G42" s="14"/>
      <c r="H42" s="14">
        <f t="shared" ca="1" si="3"/>
        <v>0</v>
      </c>
      <c r="I42" s="15"/>
      <c r="J42" s="15"/>
      <c r="K42" s="16"/>
      <c r="L42" s="16"/>
      <c r="M42" s="8"/>
    </row>
    <row r="43" spans="1:19" x14ac:dyDescent="0.3">
      <c r="A43" s="22">
        <f t="shared" si="2"/>
        <v>6</v>
      </c>
      <c r="B43" s="23">
        <f t="shared" si="1"/>
        <v>43632</v>
      </c>
      <c r="C43" s="24" t="s">
        <v>23</v>
      </c>
      <c r="D43" s="25" t="str">
        <f>F43&amp;"K"</f>
        <v>21K</v>
      </c>
      <c r="E43" s="26"/>
      <c r="F43" s="27">
        <v>21</v>
      </c>
      <c r="G43" s="28"/>
      <c r="H43" s="28">
        <f t="shared" ca="1" si="3"/>
        <v>0</v>
      </c>
      <c r="I43" s="29">
        <f>J43*F43</f>
        <v>8.7499999999999994E-2</v>
      </c>
      <c r="J43" s="29">
        <f>TIME(0,6,0)</f>
        <v>4.1666666666666666E-3</v>
      </c>
      <c r="K43" s="30"/>
      <c r="L43" s="30"/>
      <c r="M43" s="8"/>
    </row>
    <row r="44" spans="1:19" x14ac:dyDescent="0.3">
      <c r="A44" s="10">
        <f t="shared" si="2"/>
        <v>7</v>
      </c>
      <c r="B44" s="11">
        <f t="shared" si="1"/>
        <v>43633</v>
      </c>
      <c r="C44" s="12" t="s">
        <v>11</v>
      </c>
      <c r="D44" s="12" t="s">
        <v>12</v>
      </c>
      <c r="E44" s="17"/>
      <c r="F44" s="13"/>
      <c r="G44" s="14"/>
      <c r="H44" s="14">
        <f t="shared" ca="1" si="3"/>
        <v>0</v>
      </c>
      <c r="I44" s="15"/>
      <c r="J44" s="15"/>
      <c r="K44" s="16"/>
      <c r="L44" s="16"/>
      <c r="M44" s="8"/>
    </row>
    <row r="45" spans="1:19" x14ac:dyDescent="0.3">
      <c r="A45" s="10">
        <f t="shared" si="2"/>
        <v>7</v>
      </c>
      <c r="B45" s="11">
        <f t="shared" si="1"/>
        <v>43634</v>
      </c>
      <c r="C45" s="12" t="s">
        <v>14</v>
      </c>
      <c r="D45" s="12" t="s">
        <v>15</v>
      </c>
      <c r="E45" s="17"/>
      <c r="F45" s="13">
        <v>7</v>
      </c>
      <c r="G45" s="14"/>
      <c r="H45" s="14">
        <f t="shared" ca="1" si="3"/>
        <v>0</v>
      </c>
      <c r="I45" s="15"/>
      <c r="J45" s="15"/>
      <c r="K45" s="16"/>
      <c r="L45" s="16"/>
      <c r="M45" s="8"/>
    </row>
    <row r="46" spans="1:19" x14ac:dyDescent="0.3">
      <c r="A46" s="10">
        <f t="shared" si="2"/>
        <v>7</v>
      </c>
      <c r="B46" s="11">
        <f t="shared" si="1"/>
        <v>43635</v>
      </c>
      <c r="C46" s="12" t="s">
        <v>16</v>
      </c>
      <c r="D46" s="12" t="s">
        <v>24</v>
      </c>
      <c r="E46" s="17"/>
      <c r="F46" s="13">
        <v>7</v>
      </c>
      <c r="G46" s="14"/>
      <c r="H46" s="14">
        <f t="shared" ref="H46" ca="1" si="7">IF(B46&gt;TODAY(),0,G46-F46)</f>
        <v>0</v>
      </c>
      <c r="I46" s="15" t="s">
        <v>34</v>
      </c>
      <c r="J46" s="15"/>
      <c r="K46" s="16"/>
      <c r="L46" s="16"/>
      <c r="M46" s="8"/>
    </row>
    <row r="47" spans="1:19" s="103" customFormat="1" x14ac:dyDescent="0.3">
      <c r="A47" s="95">
        <f t="shared" si="2"/>
        <v>7</v>
      </c>
      <c r="B47" s="96">
        <f t="shared" si="1"/>
        <v>43636</v>
      </c>
      <c r="C47" s="97" t="s">
        <v>18</v>
      </c>
      <c r="D47" s="97" t="s">
        <v>15</v>
      </c>
      <c r="E47" s="98"/>
      <c r="F47" s="99">
        <v>7</v>
      </c>
      <c r="G47" s="100"/>
      <c r="H47" s="100">
        <f t="shared" ca="1" si="3"/>
        <v>0</v>
      </c>
      <c r="I47" s="101"/>
      <c r="J47" s="101"/>
      <c r="K47" s="102"/>
      <c r="L47" s="102"/>
      <c r="N47" s="104"/>
      <c r="S47" s="104"/>
    </row>
    <row r="48" spans="1:19" x14ac:dyDescent="0.3">
      <c r="A48" s="10">
        <f t="shared" si="2"/>
        <v>7</v>
      </c>
      <c r="B48" s="11">
        <f t="shared" si="1"/>
        <v>43637</v>
      </c>
      <c r="C48" s="12" t="s">
        <v>19</v>
      </c>
      <c r="D48" s="12" t="s">
        <v>20</v>
      </c>
      <c r="E48" s="17"/>
      <c r="F48" s="13"/>
      <c r="G48" s="14"/>
      <c r="H48" s="14">
        <f t="shared" ca="1" si="3"/>
        <v>0</v>
      </c>
      <c r="I48" s="15"/>
      <c r="J48" s="15"/>
      <c r="K48" s="16"/>
      <c r="L48" s="16"/>
      <c r="M48" s="8"/>
    </row>
    <row r="49" spans="1:19" x14ac:dyDescent="0.3">
      <c r="A49" s="10">
        <f t="shared" si="2"/>
        <v>7</v>
      </c>
      <c r="B49" s="11">
        <f t="shared" si="1"/>
        <v>43638</v>
      </c>
      <c r="C49" s="12" t="s">
        <v>21</v>
      </c>
      <c r="D49" s="12" t="s">
        <v>22</v>
      </c>
      <c r="E49" s="17"/>
      <c r="F49" s="13"/>
      <c r="G49" s="14"/>
      <c r="H49" s="14">
        <f t="shared" ca="1" si="3"/>
        <v>0</v>
      </c>
      <c r="I49" s="15"/>
      <c r="J49" s="15"/>
      <c r="K49" s="16"/>
      <c r="L49" s="16"/>
      <c r="M49" s="8"/>
    </row>
    <row r="50" spans="1:19" x14ac:dyDescent="0.3">
      <c r="A50" s="22">
        <f t="shared" si="2"/>
        <v>7</v>
      </c>
      <c r="B50" s="23">
        <f t="shared" si="1"/>
        <v>43639</v>
      </c>
      <c r="C50" s="24" t="s">
        <v>23</v>
      </c>
      <c r="D50" s="25" t="str">
        <f>F50&amp;"K"</f>
        <v>24K</v>
      </c>
      <c r="E50" s="26"/>
      <c r="F50" s="27">
        <v>24</v>
      </c>
      <c r="G50" s="28"/>
      <c r="H50" s="28">
        <f t="shared" ca="1" si="3"/>
        <v>0</v>
      </c>
      <c r="I50" s="29">
        <f>J50*F50</f>
        <v>0.1</v>
      </c>
      <c r="J50" s="29">
        <f>TIME(0,6,0)</f>
        <v>4.1666666666666666E-3</v>
      </c>
      <c r="K50" s="30"/>
      <c r="L50" s="30"/>
      <c r="M50" s="8"/>
    </row>
    <row r="51" spans="1:19" x14ac:dyDescent="0.3">
      <c r="A51" s="10">
        <f t="shared" si="2"/>
        <v>8</v>
      </c>
      <c r="B51" s="11">
        <f t="shared" si="1"/>
        <v>43640</v>
      </c>
      <c r="C51" s="12" t="s">
        <v>11</v>
      </c>
      <c r="D51" s="12" t="s">
        <v>12</v>
      </c>
      <c r="E51" s="17"/>
      <c r="F51" s="13"/>
      <c r="G51" s="14"/>
      <c r="H51" s="14">
        <f t="shared" ca="1" si="3"/>
        <v>0</v>
      </c>
      <c r="I51" s="15"/>
      <c r="J51" s="15"/>
      <c r="K51" s="16"/>
      <c r="L51" s="16"/>
      <c r="M51" s="8"/>
    </row>
    <row r="52" spans="1:19" x14ac:dyDescent="0.3">
      <c r="A52" s="10">
        <f t="shared" si="2"/>
        <v>8</v>
      </c>
      <c r="B52" s="11">
        <f t="shared" si="1"/>
        <v>43641</v>
      </c>
      <c r="C52" s="12" t="s">
        <v>14</v>
      </c>
      <c r="D52" s="12" t="s">
        <v>15</v>
      </c>
      <c r="E52" s="17"/>
      <c r="F52" s="13">
        <v>7</v>
      </c>
      <c r="G52" s="14"/>
      <c r="H52" s="14">
        <f t="shared" ca="1" si="3"/>
        <v>0</v>
      </c>
      <c r="I52" s="15"/>
      <c r="J52" s="15"/>
      <c r="K52" s="16"/>
      <c r="L52" s="16"/>
      <c r="M52" s="8"/>
    </row>
    <row r="53" spans="1:19" x14ac:dyDescent="0.3">
      <c r="A53" s="10">
        <f t="shared" si="2"/>
        <v>8</v>
      </c>
      <c r="B53" s="11">
        <f t="shared" si="1"/>
        <v>43642</v>
      </c>
      <c r="C53" s="12" t="s">
        <v>16</v>
      </c>
      <c r="D53" s="12" t="s">
        <v>26</v>
      </c>
      <c r="E53" s="17"/>
      <c r="F53" s="13">
        <v>7</v>
      </c>
      <c r="G53" s="14"/>
      <c r="H53" s="14">
        <f t="shared" ref="H53" ca="1" si="8">IF(B53&gt;TODAY(),0,G53-F53)</f>
        <v>0</v>
      </c>
      <c r="I53" s="15" t="s">
        <v>27</v>
      </c>
      <c r="J53" s="15"/>
      <c r="K53" s="16"/>
      <c r="L53" s="16"/>
      <c r="M53" s="8"/>
    </row>
    <row r="54" spans="1:19" s="103" customFormat="1" x14ac:dyDescent="0.3">
      <c r="A54" s="95">
        <f t="shared" si="2"/>
        <v>8</v>
      </c>
      <c r="B54" s="96">
        <f t="shared" si="1"/>
        <v>43643</v>
      </c>
      <c r="C54" s="97" t="s">
        <v>18</v>
      </c>
      <c r="D54" s="97" t="s">
        <v>15</v>
      </c>
      <c r="E54" s="98"/>
      <c r="F54" s="99">
        <v>7</v>
      </c>
      <c r="G54" s="100"/>
      <c r="H54" s="100">
        <f t="shared" ca="1" si="3"/>
        <v>0</v>
      </c>
      <c r="I54" s="101"/>
      <c r="J54" s="101"/>
      <c r="K54" s="102"/>
      <c r="L54" s="102"/>
      <c r="N54" s="104"/>
      <c r="S54" s="104"/>
    </row>
    <row r="55" spans="1:19" x14ac:dyDescent="0.3">
      <c r="A55" s="10">
        <f t="shared" si="2"/>
        <v>8</v>
      </c>
      <c r="B55" s="11">
        <f t="shared" si="1"/>
        <v>43644</v>
      </c>
      <c r="C55" s="12" t="s">
        <v>19</v>
      </c>
      <c r="D55" s="12" t="s">
        <v>20</v>
      </c>
      <c r="E55" s="17"/>
      <c r="F55" s="13"/>
      <c r="G55" s="14"/>
      <c r="H55" s="14">
        <f t="shared" ca="1" si="3"/>
        <v>0</v>
      </c>
      <c r="I55" s="15"/>
      <c r="J55" s="15"/>
      <c r="K55" s="16"/>
      <c r="L55" s="16"/>
      <c r="M55" s="8"/>
    </row>
    <row r="56" spans="1:19" x14ac:dyDescent="0.3">
      <c r="A56" s="10">
        <f t="shared" si="2"/>
        <v>8</v>
      </c>
      <c r="B56" s="11">
        <f t="shared" si="1"/>
        <v>43645</v>
      </c>
      <c r="C56" s="12" t="s">
        <v>21</v>
      </c>
      <c r="D56" s="12" t="s">
        <v>22</v>
      </c>
      <c r="E56" s="17"/>
      <c r="F56" s="13"/>
      <c r="G56" s="14"/>
      <c r="H56" s="14">
        <f t="shared" ca="1" si="3"/>
        <v>0</v>
      </c>
      <c r="I56" s="15"/>
      <c r="J56" s="15"/>
      <c r="K56" s="16"/>
      <c r="L56" s="16"/>
      <c r="M56" s="8"/>
    </row>
    <row r="57" spans="1:19" x14ac:dyDescent="0.3">
      <c r="A57" s="22">
        <f t="shared" si="2"/>
        <v>8</v>
      </c>
      <c r="B57" s="23">
        <f t="shared" si="1"/>
        <v>43646</v>
      </c>
      <c r="C57" s="24" t="s">
        <v>23</v>
      </c>
      <c r="D57" s="25" t="str">
        <f>F57&amp;"K"</f>
        <v>28K</v>
      </c>
      <c r="E57" s="26"/>
      <c r="F57" s="27">
        <v>28</v>
      </c>
      <c r="G57" s="28"/>
      <c r="H57" s="28">
        <f t="shared" ca="1" si="3"/>
        <v>0</v>
      </c>
      <c r="I57" s="29">
        <f>J57*F57</f>
        <v>0.11666666666666667</v>
      </c>
      <c r="J57" s="29">
        <f>TIME(0,6,0)</f>
        <v>4.1666666666666666E-3</v>
      </c>
      <c r="K57" s="30"/>
      <c r="L57" s="30"/>
      <c r="M57" s="8"/>
    </row>
    <row r="58" spans="1:19" x14ac:dyDescent="0.3">
      <c r="A58" s="10">
        <f t="shared" si="2"/>
        <v>9</v>
      </c>
      <c r="B58" s="11">
        <f t="shared" si="1"/>
        <v>43647</v>
      </c>
      <c r="C58" s="12" t="s">
        <v>11</v>
      </c>
      <c r="D58" s="12" t="s">
        <v>12</v>
      </c>
      <c r="E58" s="17"/>
      <c r="F58" s="13"/>
      <c r="G58" s="14"/>
      <c r="H58" s="14">
        <f t="shared" ca="1" si="3"/>
        <v>0</v>
      </c>
      <c r="I58" s="15"/>
      <c r="J58" s="15"/>
      <c r="K58" s="16"/>
      <c r="L58" s="16"/>
      <c r="M58" s="8"/>
    </row>
    <row r="59" spans="1:19" x14ac:dyDescent="0.3">
      <c r="A59" s="10">
        <f t="shared" si="2"/>
        <v>9</v>
      </c>
      <c r="B59" s="11">
        <f t="shared" si="1"/>
        <v>43648</v>
      </c>
      <c r="C59" s="12" t="s">
        <v>14</v>
      </c>
      <c r="D59" s="12" t="s">
        <v>15</v>
      </c>
      <c r="E59" s="17"/>
      <c r="F59" s="13">
        <v>7</v>
      </c>
      <c r="G59" s="14"/>
      <c r="H59" s="14">
        <f t="shared" ca="1" si="3"/>
        <v>0</v>
      </c>
      <c r="I59" s="15"/>
      <c r="J59" s="15"/>
      <c r="K59" s="16"/>
      <c r="L59" s="16"/>
      <c r="M59" s="8"/>
    </row>
    <row r="60" spans="1:19" x14ac:dyDescent="0.3">
      <c r="A60" s="10">
        <f t="shared" si="2"/>
        <v>9</v>
      </c>
      <c r="B60" s="11">
        <f t="shared" si="1"/>
        <v>43649</v>
      </c>
      <c r="C60" s="12" t="s">
        <v>16</v>
      </c>
      <c r="D60" s="12" t="s">
        <v>28</v>
      </c>
      <c r="E60" s="17"/>
      <c r="F60" s="13">
        <v>7</v>
      </c>
      <c r="G60" s="14"/>
      <c r="H60" s="14">
        <f t="shared" ref="H60" ca="1" si="9">IF(B60&gt;TODAY(),0,G60-F60)</f>
        <v>0</v>
      </c>
      <c r="I60" s="15" t="s">
        <v>31</v>
      </c>
      <c r="J60" s="15"/>
      <c r="K60" s="16"/>
      <c r="L60" s="16"/>
      <c r="M60" s="8"/>
    </row>
    <row r="61" spans="1:19" s="103" customFormat="1" x14ac:dyDescent="0.3">
      <c r="A61" s="95">
        <f t="shared" si="2"/>
        <v>9</v>
      </c>
      <c r="B61" s="96">
        <f t="shared" si="1"/>
        <v>43650</v>
      </c>
      <c r="C61" s="97" t="s">
        <v>18</v>
      </c>
      <c r="D61" s="97" t="s">
        <v>15</v>
      </c>
      <c r="E61" s="98"/>
      <c r="F61" s="99">
        <v>7</v>
      </c>
      <c r="G61" s="100"/>
      <c r="H61" s="100">
        <f t="shared" ca="1" si="3"/>
        <v>0</v>
      </c>
      <c r="I61" s="101"/>
      <c r="J61" s="101"/>
      <c r="K61" s="102"/>
      <c r="L61" s="102"/>
      <c r="N61" s="104"/>
      <c r="S61" s="104"/>
    </row>
    <row r="62" spans="1:19" x14ac:dyDescent="0.3">
      <c r="A62" s="10">
        <f t="shared" si="2"/>
        <v>9</v>
      </c>
      <c r="B62" s="11">
        <f t="shared" si="1"/>
        <v>43651</v>
      </c>
      <c r="C62" s="12" t="s">
        <v>19</v>
      </c>
      <c r="D62" s="12" t="s">
        <v>20</v>
      </c>
      <c r="E62" s="17"/>
      <c r="F62" s="13"/>
      <c r="G62" s="14"/>
      <c r="H62" s="14">
        <f t="shared" ca="1" si="3"/>
        <v>0</v>
      </c>
      <c r="I62" s="15"/>
      <c r="J62" s="15"/>
      <c r="K62" s="16"/>
      <c r="L62" s="16"/>
      <c r="M62" s="8"/>
    </row>
    <row r="63" spans="1:19" x14ac:dyDescent="0.3">
      <c r="A63" s="10">
        <f t="shared" si="2"/>
        <v>9</v>
      </c>
      <c r="B63" s="11">
        <f t="shared" si="1"/>
        <v>43652</v>
      </c>
      <c r="C63" s="12" t="s">
        <v>21</v>
      </c>
      <c r="D63" s="12" t="s">
        <v>22</v>
      </c>
      <c r="E63" s="17"/>
      <c r="F63" s="13"/>
      <c r="G63" s="14"/>
      <c r="H63" s="14">
        <f t="shared" ca="1" si="3"/>
        <v>0</v>
      </c>
      <c r="I63" s="15"/>
      <c r="J63" s="15"/>
      <c r="K63" s="16"/>
      <c r="L63" s="16"/>
      <c r="M63" s="8"/>
    </row>
    <row r="64" spans="1:19" x14ac:dyDescent="0.3">
      <c r="A64" s="22">
        <f t="shared" si="2"/>
        <v>9</v>
      </c>
      <c r="B64" s="23">
        <f t="shared" si="1"/>
        <v>43653</v>
      </c>
      <c r="C64" s="24" t="s">
        <v>23</v>
      </c>
      <c r="D64" s="25" t="str">
        <f>F64&amp;"K"</f>
        <v>32K</v>
      </c>
      <c r="E64" s="26"/>
      <c r="F64" s="27">
        <v>32</v>
      </c>
      <c r="G64" s="28"/>
      <c r="H64" s="28">
        <f t="shared" ca="1" si="3"/>
        <v>0</v>
      </c>
      <c r="I64" s="29">
        <f>J64*F64</f>
        <v>0.13333333333333333</v>
      </c>
      <c r="J64" s="29">
        <f>TIME(0,6,0)</f>
        <v>4.1666666666666666E-3</v>
      </c>
      <c r="K64" s="30"/>
      <c r="L64" s="30"/>
      <c r="M64" s="8"/>
    </row>
    <row r="65" spans="1:19" x14ac:dyDescent="0.3">
      <c r="A65" s="10">
        <f t="shared" si="2"/>
        <v>10</v>
      </c>
      <c r="B65" s="11">
        <f t="shared" si="1"/>
        <v>43654</v>
      </c>
      <c r="C65" s="12" t="s">
        <v>11</v>
      </c>
      <c r="D65" s="12" t="s">
        <v>12</v>
      </c>
      <c r="E65" s="17"/>
      <c r="F65" s="13"/>
      <c r="G65" s="14"/>
      <c r="H65" s="14">
        <f t="shared" ca="1" si="3"/>
        <v>0</v>
      </c>
      <c r="I65" s="15"/>
      <c r="J65" s="15"/>
      <c r="K65" s="16"/>
      <c r="L65" s="16"/>
      <c r="M65" s="8"/>
    </row>
    <row r="66" spans="1:19" x14ac:dyDescent="0.3">
      <c r="A66" s="10">
        <f t="shared" si="2"/>
        <v>10</v>
      </c>
      <c r="B66" s="11">
        <f t="shared" ref="B66:B112" si="10">B67-1</f>
        <v>43655</v>
      </c>
      <c r="C66" s="12" t="s">
        <v>14</v>
      </c>
      <c r="D66" s="50" t="s">
        <v>15</v>
      </c>
      <c r="E66" s="51"/>
      <c r="F66" s="13">
        <v>7</v>
      </c>
      <c r="G66" s="14"/>
      <c r="H66" s="14">
        <f t="shared" ca="1" si="3"/>
        <v>0</v>
      </c>
      <c r="I66" s="15"/>
      <c r="J66" s="15"/>
      <c r="K66" s="16"/>
      <c r="L66" s="16"/>
      <c r="M66" s="8"/>
    </row>
    <row r="67" spans="1:19" x14ac:dyDescent="0.3">
      <c r="A67" s="10">
        <f t="shared" ref="A67:A130" si="11">WEEKNUM(B66)-18</f>
        <v>10</v>
      </c>
      <c r="B67" s="11">
        <f t="shared" si="10"/>
        <v>43656</v>
      </c>
      <c r="C67" s="12" t="s">
        <v>16</v>
      </c>
      <c r="D67" s="12" t="s">
        <v>17</v>
      </c>
      <c r="E67" s="17"/>
      <c r="F67" s="13">
        <v>7</v>
      </c>
      <c r="G67" s="14"/>
      <c r="H67" s="14">
        <f t="shared" ref="H67" ca="1" si="12">IF(B67&gt;TODAY(),0,G67-F67)</f>
        <v>0</v>
      </c>
      <c r="I67" s="15">
        <v>1.7708333333333333E-2</v>
      </c>
      <c r="J67" s="15"/>
      <c r="K67" s="16"/>
      <c r="L67" s="16"/>
      <c r="M67" s="8"/>
    </row>
    <row r="68" spans="1:19" s="103" customFormat="1" x14ac:dyDescent="0.3">
      <c r="A68" s="95">
        <f t="shared" si="11"/>
        <v>10</v>
      </c>
      <c r="B68" s="96">
        <f t="shared" si="10"/>
        <v>43657</v>
      </c>
      <c r="C68" s="97" t="s">
        <v>18</v>
      </c>
      <c r="D68" s="97" t="s">
        <v>15</v>
      </c>
      <c r="E68" s="98"/>
      <c r="F68" s="99">
        <v>7</v>
      </c>
      <c r="G68" s="100"/>
      <c r="H68" s="100">
        <f t="shared" ca="1" si="3"/>
        <v>0</v>
      </c>
      <c r="I68" s="101"/>
      <c r="J68" s="101"/>
      <c r="K68" s="102"/>
      <c r="L68" s="102"/>
      <c r="N68" s="104"/>
      <c r="S68" s="104"/>
    </row>
    <row r="69" spans="1:19" x14ac:dyDescent="0.3">
      <c r="A69" s="10">
        <f t="shared" si="11"/>
        <v>10</v>
      </c>
      <c r="B69" s="11">
        <f t="shared" si="10"/>
        <v>43658</v>
      </c>
      <c r="C69" s="12" t="s">
        <v>19</v>
      </c>
      <c r="D69" s="12" t="s">
        <v>20</v>
      </c>
      <c r="E69" s="17"/>
      <c r="F69" s="13"/>
      <c r="G69" s="14"/>
      <c r="H69" s="14">
        <f t="shared" ca="1" si="3"/>
        <v>0</v>
      </c>
      <c r="I69" s="15"/>
      <c r="J69" s="15"/>
      <c r="K69" s="16"/>
      <c r="L69" s="16"/>
      <c r="M69" s="8"/>
    </row>
    <row r="70" spans="1:19" x14ac:dyDescent="0.3">
      <c r="A70" s="10">
        <f t="shared" si="11"/>
        <v>10</v>
      </c>
      <c r="B70" s="11">
        <f t="shared" si="10"/>
        <v>43659</v>
      </c>
      <c r="C70" s="12" t="s">
        <v>21</v>
      </c>
      <c r="D70" s="12" t="s">
        <v>22</v>
      </c>
      <c r="E70" s="17"/>
      <c r="F70" s="13"/>
      <c r="G70" s="14"/>
      <c r="H70" s="14">
        <f t="shared" ca="1" si="3"/>
        <v>0</v>
      </c>
      <c r="I70" s="15"/>
      <c r="J70" s="15"/>
      <c r="K70" s="16"/>
      <c r="L70" s="16"/>
      <c r="M70" s="8"/>
    </row>
    <row r="71" spans="1:19" x14ac:dyDescent="0.3">
      <c r="A71" s="22">
        <f t="shared" si="11"/>
        <v>10</v>
      </c>
      <c r="B71" s="23">
        <f t="shared" si="10"/>
        <v>43660</v>
      </c>
      <c r="C71" s="24" t="s">
        <v>23</v>
      </c>
      <c r="D71" s="25" t="str">
        <f>F71&amp;"K"</f>
        <v>21K</v>
      </c>
      <c r="E71" s="26"/>
      <c r="F71" s="27">
        <v>21</v>
      </c>
      <c r="G71" s="28"/>
      <c r="H71" s="28">
        <f t="shared" ref="H71:H134" ca="1" si="13">IF(B71&gt;TODAY(),0,G71-F71)</f>
        <v>0</v>
      </c>
      <c r="I71" s="29">
        <f>J71*F71</f>
        <v>8.5069444444444434E-2</v>
      </c>
      <c r="J71" s="29">
        <f>TIME(0,5,50)</f>
        <v>4.0509259259259257E-3</v>
      </c>
      <c r="K71" s="30"/>
      <c r="L71" s="30"/>
      <c r="M71" s="8"/>
    </row>
    <row r="72" spans="1:19" x14ac:dyDescent="0.3">
      <c r="A72" s="10">
        <f t="shared" si="11"/>
        <v>11</v>
      </c>
      <c r="B72" s="11">
        <f t="shared" si="10"/>
        <v>43661</v>
      </c>
      <c r="C72" s="12" t="s">
        <v>11</v>
      </c>
      <c r="D72" s="12" t="s">
        <v>12</v>
      </c>
      <c r="E72" s="17"/>
      <c r="F72" s="13"/>
      <c r="G72" s="14"/>
      <c r="H72" s="14">
        <f t="shared" ca="1" si="13"/>
        <v>0</v>
      </c>
      <c r="I72" s="15"/>
      <c r="J72" s="15"/>
      <c r="K72" s="16"/>
      <c r="L72" s="16"/>
      <c r="M72" s="8"/>
    </row>
    <row r="73" spans="1:19" x14ac:dyDescent="0.3">
      <c r="A73" s="10">
        <f t="shared" si="11"/>
        <v>11</v>
      </c>
      <c r="B73" s="11">
        <f t="shared" si="10"/>
        <v>43662</v>
      </c>
      <c r="C73" s="12" t="s">
        <v>14</v>
      </c>
      <c r="D73" s="12" t="s">
        <v>15</v>
      </c>
      <c r="E73" s="17"/>
      <c r="F73" s="13">
        <v>7</v>
      </c>
      <c r="G73" s="14"/>
      <c r="H73" s="14">
        <f t="shared" ca="1" si="13"/>
        <v>0</v>
      </c>
      <c r="I73" s="15"/>
      <c r="J73" s="15"/>
      <c r="K73" s="16"/>
      <c r="L73" s="16"/>
      <c r="M73" s="8"/>
    </row>
    <row r="74" spans="1:19" x14ac:dyDescent="0.3">
      <c r="A74" s="10">
        <f t="shared" si="11"/>
        <v>11</v>
      </c>
      <c r="B74" s="11">
        <f t="shared" si="10"/>
        <v>43663</v>
      </c>
      <c r="C74" s="12" t="s">
        <v>16</v>
      </c>
      <c r="D74" s="12" t="s">
        <v>24</v>
      </c>
      <c r="E74" s="17"/>
      <c r="F74" s="13">
        <v>7</v>
      </c>
      <c r="G74" s="14"/>
      <c r="H74" s="14">
        <f t="shared" ca="1" si="13"/>
        <v>0</v>
      </c>
      <c r="I74" s="15" t="s">
        <v>43</v>
      </c>
      <c r="J74" s="15"/>
      <c r="K74" s="16"/>
      <c r="L74" s="16"/>
      <c r="M74" s="8"/>
    </row>
    <row r="75" spans="1:19" s="103" customFormat="1" x14ac:dyDescent="0.3">
      <c r="A75" s="95">
        <f t="shared" si="11"/>
        <v>11</v>
      </c>
      <c r="B75" s="96">
        <f t="shared" si="10"/>
        <v>43664</v>
      </c>
      <c r="C75" s="97" t="s">
        <v>18</v>
      </c>
      <c r="D75" s="97" t="s">
        <v>15</v>
      </c>
      <c r="E75" s="98"/>
      <c r="F75" s="99">
        <v>7</v>
      </c>
      <c r="G75" s="100"/>
      <c r="H75" s="100">
        <f t="shared" ca="1" si="13"/>
        <v>0</v>
      </c>
      <c r="I75" s="101"/>
      <c r="J75" s="101"/>
      <c r="K75" s="102"/>
      <c r="L75" s="102"/>
      <c r="N75" s="104"/>
      <c r="S75" s="104"/>
    </row>
    <row r="76" spans="1:19" x14ac:dyDescent="0.3">
      <c r="A76" s="10">
        <f t="shared" si="11"/>
        <v>11</v>
      </c>
      <c r="B76" s="11">
        <f t="shared" si="10"/>
        <v>43665</v>
      </c>
      <c r="C76" s="12" t="s">
        <v>19</v>
      </c>
      <c r="D76" s="12" t="s">
        <v>20</v>
      </c>
      <c r="E76" s="17"/>
      <c r="F76" s="13"/>
      <c r="G76" s="14"/>
      <c r="H76" s="14">
        <f t="shared" ca="1" si="13"/>
        <v>0</v>
      </c>
      <c r="I76" s="15"/>
      <c r="J76" s="15"/>
      <c r="K76" s="16"/>
      <c r="L76" s="16"/>
      <c r="M76" s="8"/>
    </row>
    <row r="77" spans="1:19" x14ac:dyDescent="0.3">
      <c r="A77" s="10">
        <f t="shared" si="11"/>
        <v>11</v>
      </c>
      <c r="B77" s="11">
        <f t="shared" si="10"/>
        <v>43666</v>
      </c>
      <c r="C77" s="12" t="s">
        <v>21</v>
      </c>
      <c r="D77" s="12" t="s">
        <v>22</v>
      </c>
      <c r="E77" s="17"/>
      <c r="F77" s="13"/>
      <c r="G77" s="14"/>
      <c r="H77" s="14">
        <f t="shared" ca="1" si="13"/>
        <v>0</v>
      </c>
      <c r="I77" s="15"/>
      <c r="J77" s="15"/>
      <c r="K77" s="16"/>
      <c r="L77" s="16"/>
      <c r="M77" s="8"/>
    </row>
    <row r="78" spans="1:19" x14ac:dyDescent="0.3">
      <c r="A78" s="22">
        <f t="shared" si="11"/>
        <v>11</v>
      </c>
      <c r="B78" s="23">
        <f t="shared" si="10"/>
        <v>43667</v>
      </c>
      <c r="C78" s="24" t="s">
        <v>23</v>
      </c>
      <c r="D78" s="25" t="str">
        <f>F78&amp;"K"</f>
        <v>24K</v>
      </c>
      <c r="E78" s="26"/>
      <c r="F78" s="27">
        <v>24</v>
      </c>
      <c r="G78" s="28"/>
      <c r="H78" s="28">
        <f t="shared" ca="1" si="13"/>
        <v>0</v>
      </c>
      <c r="I78" s="29">
        <f>J78*F78</f>
        <v>9.722222222222221E-2</v>
      </c>
      <c r="J78" s="29">
        <f>TIME(0,5,50)</f>
        <v>4.0509259259259257E-3</v>
      </c>
      <c r="K78" s="30"/>
      <c r="L78" s="30"/>
      <c r="M78" s="8"/>
    </row>
    <row r="79" spans="1:19" x14ac:dyDescent="0.3">
      <c r="A79" s="10">
        <f t="shared" si="11"/>
        <v>12</v>
      </c>
      <c r="B79" s="11">
        <f t="shared" si="10"/>
        <v>43668</v>
      </c>
      <c r="C79" s="12" t="s">
        <v>11</v>
      </c>
      <c r="D79" s="12" t="s">
        <v>12</v>
      </c>
      <c r="E79" s="17"/>
      <c r="F79" s="13"/>
      <c r="G79" s="14"/>
      <c r="H79" s="14">
        <f t="shared" ca="1" si="13"/>
        <v>0</v>
      </c>
      <c r="I79" s="15"/>
      <c r="J79" s="15"/>
      <c r="K79" s="16"/>
      <c r="L79" s="16"/>
      <c r="M79" s="8"/>
    </row>
    <row r="80" spans="1:19" x14ac:dyDescent="0.3">
      <c r="A80" s="10">
        <f t="shared" si="11"/>
        <v>12</v>
      </c>
      <c r="B80" s="11">
        <f t="shared" si="10"/>
        <v>43669</v>
      </c>
      <c r="C80" s="12" t="s">
        <v>14</v>
      </c>
      <c r="D80" s="12" t="s">
        <v>15</v>
      </c>
      <c r="E80" s="17"/>
      <c r="F80" s="13">
        <v>7</v>
      </c>
      <c r="G80" s="14"/>
      <c r="H80" s="14">
        <f t="shared" ca="1" si="13"/>
        <v>0</v>
      </c>
      <c r="I80" s="15"/>
      <c r="J80" s="15"/>
      <c r="K80" s="16"/>
      <c r="L80" s="16"/>
      <c r="M80" s="8"/>
    </row>
    <row r="81" spans="1:19" x14ac:dyDescent="0.3">
      <c r="A81" s="10">
        <f t="shared" si="11"/>
        <v>12</v>
      </c>
      <c r="B81" s="11">
        <f t="shared" si="10"/>
        <v>43670</v>
      </c>
      <c r="C81" s="12" t="s">
        <v>16</v>
      </c>
      <c r="D81" s="12" t="s">
        <v>26</v>
      </c>
      <c r="E81" s="17"/>
      <c r="F81" s="13">
        <v>7</v>
      </c>
      <c r="G81" s="14"/>
      <c r="H81" s="14">
        <f t="shared" ref="H81" ca="1" si="14">IF(B81&gt;TODAY(),0,G81-F81)</f>
        <v>0</v>
      </c>
      <c r="I81" s="15" t="s">
        <v>32</v>
      </c>
      <c r="J81" s="15"/>
      <c r="K81" s="16"/>
      <c r="L81" s="16"/>
      <c r="M81" s="8"/>
    </row>
    <row r="82" spans="1:19" s="103" customFormat="1" x14ac:dyDescent="0.3">
      <c r="A82" s="95">
        <f t="shared" si="11"/>
        <v>12</v>
      </c>
      <c r="B82" s="96">
        <f t="shared" si="10"/>
        <v>43671</v>
      </c>
      <c r="C82" s="97" t="s">
        <v>18</v>
      </c>
      <c r="D82" s="97" t="s">
        <v>15</v>
      </c>
      <c r="E82" s="98"/>
      <c r="F82" s="99">
        <v>7</v>
      </c>
      <c r="G82" s="100"/>
      <c r="H82" s="100">
        <f t="shared" ca="1" si="13"/>
        <v>0</v>
      </c>
      <c r="I82" s="101"/>
      <c r="J82" s="101"/>
      <c r="K82" s="102"/>
      <c r="L82" s="102"/>
      <c r="N82" s="104"/>
      <c r="S82" s="104"/>
    </row>
    <row r="83" spans="1:19" x14ac:dyDescent="0.3">
      <c r="A83" s="10">
        <f t="shared" si="11"/>
        <v>12</v>
      </c>
      <c r="B83" s="11">
        <f t="shared" si="10"/>
        <v>43672</v>
      </c>
      <c r="C83" s="12" t="s">
        <v>19</v>
      </c>
      <c r="D83" s="12" t="s">
        <v>20</v>
      </c>
      <c r="E83" s="17"/>
      <c r="F83" s="13"/>
      <c r="G83" s="14"/>
      <c r="H83" s="14">
        <f t="shared" ca="1" si="13"/>
        <v>0</v>
      </c>
      <c r="I83" s="15"/>
      <c r="J83" s="15"/>
      <c r="K83" s="16"/>
      <c r="L83" s="16"/>
      <c r="M83" s="8"/>
    </row>
    <row r="84" spans="1:19" x14ac:dyDescent="0.3">
      <c r="A84" s="10">
        <f t="shared" si="11"/>
        <v>12</v>
      </c>
      <c r="B84" s="11">
        <f t="shared" si="10"/>
        <v>43673</v>
      </c>
      <c r="C84" s="12" t="s">
        <v>21</v>
      </c>
      <c r="D84" s="12" t="s">
        <v>22</v>
      </c>
      <c r="E84" s="17"/>
      <c r="F84" s="13"/>
      <c r="G84" s="14"/>
      <c r="H84" s="14">
        <f t="shared" ca="1" si="13"/>
        <v>0</v>
      </c>
      <c r="I84" s="15"/>
      <c r="J84" s="15"/>
      <c r="K84" s="16"/>
      <c r="L84" s="16"/>
      <c r="M84" s="8"/>
    </row>
    <row r="85" spans="1:19" x14ac:dyDescent="0.3">
      <c r="A85" s="22">
        <f t="shared" si="11"/>
        <v>12</v>
      </c>
      <c r="B85" s="23">
        <f t="shared" si="10"/>
        <v>43674</v>
      </c>
      <c r="C85" s="24" t="s">
        <v>23</v>
      </c>
      <c r="D85" s="25" t="str">
        <f>F85&amp;"K"</f>
        <v>28K</v>
      </c>
      <c r="E85" s="26"/>
      <c r="F85" s="27">
        <v>28</v>
      </c>
      <c r="G85" s="28"/>
      <c r="H85" s="28">
        <f t="shared" ca="1" si="13"/>
        <v>0</v>
      </c>
      <c r="I85" s="29">
        <f>J85*F85</f>
        <v>0.11342592592592592</v>
      </c>
      <c r="J85" s="29">
        <f>TIME(0,5,50)</f>
        <v>4.0509259259259257E-3</v>
      </c>
      <c r="K85" s="30"/>
      <c r="L85" s="30"/>
      <c r="M85" s="8"/>
    </row>
    <row r="86" spans="1:19" x14ac:dyDescent="0.3">
      <c r="A86" s="10">
        <f t="shared" si="11"/>
        <v>13</v>
      </c>
      <c r="B86" s="11">
        <f t="shared" si="10"/>
        <v>43675</v>
      </c>
      <c r="C86" s="12" t="s">
        <v>11</v>
      </c>
      <c r="D86" s="12" t="s">
        <v>12</v>
      </c>
      <c r="E86" s="17"/>
      <c r="F86" s="13"/>
      <c r="G86" s="14"/>
      <c r="H86" s="14">
        <f t="shared" ca="1" si="13"/>
        <v>0</v>
      </c>
      <c r="I86" s="15"/>
      <c r="J86" s="15"/>
      <c r="K86" s="16"/>
      <c r="L86" s="16"/>
      <c r="M86" s="8"/>
    </row>
    <row r="87" spans="1:19" x14ac:dyDescent="0.3">
      <c r="A87" s="10">
        <f t="shared" si="11"/>
        <v>13</v>
      </c>
      <c r="B87" s="11">
        <f t="shared" si="10"/>
        <v>43676</v>
      </c>
      <c r="C87" s="12" t="s">
        <v>14</v>
      </c>
      <c r="D87" s="12" t="s">
        <v>15</v>
      </c>
      <c r="E87" s="17"/>
      <c r="F87" s="13">
        <v>7</v>
      </c>
      <c r="G87" s="14"/>
      <c r="H87" s="14">
        <f t="shared" ca="1" si="13"/>
        <v>0</v>
      </c>
      <c r="I87" s="15"/>
      <c r="J87" s="15"/>
      <c r="K87" s="16"/>
      <c r="L87" s="16"/>
      <c r="M87" s="8"/>
    </row>
    <row r="88" spans="1:19" x14ac:dyDescent="0.3">
      <c r="A88" s="10">
        <f t="shared" si="11"/>
        <v>13</v>
      </c>
      <c r="B88" s="11">
        <f t="shared" si="10"/>
        <v>43677</v>
      </c>
      <c r="C88" s="12" t="s">
        <v>16</v>
      </c>
      <c r="D88" s="12" t="s">
        <v>28</v>
      </c>
      <c r="E88" s="17"/>
      <c r="F88" s="13">
        <v>7</v>
      </c>
      <c r="G88" s="14"/>
      <c r="H88" s="14">
        <f t="shared" ref="H88" ca="1" si="15">IF(B88&gt;TODAY(),0,G88-F88)</f>
        <v>0</v>
      </c>
      <c r="I88" s="15" t="s">
        <v>33</v>
      </c>
      <c r="J88" s="15"/>
      <c r="K88" s="16"/>
      <c r="L88" s="16"/>
      <c r="M88" s="8"/>
    </row>
    <row r="89" spans="1:19" s="103" customFormat="1" x14ac:dyDescent="0.3">
      <c r="A89" s="95">
        <f t="shared" si="11"/>
        <v>13</v>
      </c>
      <c r="B89" s="96">
        <f t="shared" si="10"/>
        <v>43678</v>
      </c>
      <c r="C89" s="97" t="s">
        <v>18</v>
      </c>
      <c r="D89" s="97" t="s">
        <v>15</v>
      </c>
      <c r="E89" s="98"/>
      <c r="F89" s="99">
        <v>7</v>
      </c>
      <c r="G89" s="100"/>
      <c r="H89" s="100">
        <f t="shared" ca="1" si="13"/>
        <v>0</v>
      </c>
      <c r="I89" s="101"/>
      <c r="J89" s="101"/>
      <c r="K89" s="102"/>
      <c r="L89" s="102"/>
      <c r="N89" s="104"/>
      <c r="S89" s="104"/>
    </row>
    <row r="90" spans="1:19" x14ac:dyDescent="0.3">
      <c r="A90" s="10">
        <f t="shared" si="11"/>
        <v>13</v>
      </c>
      <c r="B90" s="11">
        <f t="shared" si="10"/>
        <v>43679</v>
      </c>
      <c r="C90" s="12" t="s">
        <v>19</v>
      </c>
      <c r="D90" s="12" t="s">
        <v>20</v>
      </c>
      <c r="E90" s="17"/>
      <c r="F90" s="13"/>
      <c r="G90" s="14"/>
      <c r="H90" s="14">
        <f t="shared" ca="1" si="13"/>
        <v>0</v>
      </c>
      <c r="I90" s="15"/>
      <c r="J90" s="15"/>
      <c r="K90" s="16"/>
      <c r="L90" s="16"/>
      <c r="M90" s="8"/>
    </row>
    <row r="91" spans="1:19" x14ac:dyDescent="0.3">
      <c r="A91" s="10">
        <f t="shared" si="11"/>
        <v>13</v>
      </c>
      <c r="B91" s="11">
        <f t="shared" si="10"/>
        <v>43680</v>
      </c>
      <c r="C91" s="12" t="s">
        <v>21</v>
      </c>
      <c r="D91" s="12" t="s">
        <v>22</v>
      </c>
      <c r="E91" s="17"/>
      <c r="F91" s="13"/>
      <c r="G91" s="14"/>
      <c r="H91" s="14">
        <f t="shared" ca="1" si="13"/>
        <v>0</v>
      </c>
      <c r="I91" s="15"/>
      <c r="J91" s="15"/>
      <c r="K91" s="16"/>
      <c r="L91" s="16"/>
      <c r="M91" s="8"/>
    </row>
    <row r="92" spans="1:19" x14ac:dyDescent="0.3">
      <c r="A92" s="22">
        <f t="shared" si="11"/>
        <v>13</v>
      </c>
      <c r="B92" s="23">
        <f t="shared" si="10"/>
        <v>43681</v>
      </c>
      <c r="C92" s="24" t="s">
        <v>23</v>
      </c>
      <c r="D92" s="25" t="str">
        <f>F92&amp;"K"</f>
        <v>34K</v>
      </c>
      <c r="E92" s="26"/>
      <c r="F92" s="27">
        <v>34</v>
      </c>
      <c r="G92" s="28"/>
      <c r="H92" s="28">
        <f t="shared" ca="1" si="13"/>
        <v>0</v>
      </c>
      <c r="I92" s="29">
        <f>J92*F92</f>
        <v>0.13773148148148148</v>
      </c>
      <c r="J92" s="29">
        <f>TIME(0,5,50)</f>
        <v>4.0509259259259257E-3</v>
      </c>
      <c r="K92" s="30"/>
      <c r="L92" s="30"/>
      <c r="M92" s="8"/>
    </row>
    <row r="93" spans="1:19" x14ac:dyDescent="0.3">
      <c r="A93" s="10">
        <f t="shared" si="11"/>
        <v>14</v>
      </c>
      <c r="B93" s="11">
        <f t="shared" si="10"/>
        <v>43682</v>
      </c>
      <c r="C93" s="12" t="s">
        <v>11</v>
      </c>
      <c r="D93" s="12" t="s">
        <v>12</v>
      </c>
      <c r="E93" s="17"/>
      <c r="F93" s="13"/>
      <c r="G93" s="14"/>
      <c r="H93" s="14">
        <f t="shared" ca="1" si="13"/>
        <v>0</v>
      </c>
      <c r="I93" s="15"/>
      <c r="J93" s="15"/>
      <c r="K93" s="16"/>
      <c r="L93" s="16"/>
      <c r="M93" s="8"/>
    </row>
    <row r="94" spans="1:19" x14ac:dyDescent="0.3">
      <c r="A94" s="10">
        <f t="shared" si="11"/>
        <v>14</v>
      </c>
      <c r="B94" s="11">
        <f t="shared" si="10"/>
        <v>43683</v>
      </c>
      <c r="C94" s="12" t="s">
        <v>14</v>
      </c>
      <c r="D94" s="12" t="s">
        <v>15</v>
      </c>
      <c r="E94" s="17"/>
      <c r="F94" s="13">
        <v>7</v>
      </c>
      <c r="G94" s="14"/>
      <c r="H94" s="14">
        <f t="shared" ca="1" si="13"/>
        <v>0</v>
      </c>
      <c r="I94" s="15"/>
      <c r="J94" s="15"/>
      <c r="K94" s="16"/>
      <c r="L94" s="16"/>
      <c r="M94" s="8"/>
    </row>
    <row r="95" spans="1:19" x14ac:dyDescent="0.3">
      <c r="A95" s="10">
        <f t="shared" si="11"/>
        <v>14</v>
      </c>
      <c r="B95" s="11">
        <f t="shared" si="10"/>
        <v>43684</v>
      </c>
      <c r="C95" s="12" t="s">
        <v>16</v>
      </c>
      <c r="D95" s="12" t="s">
        <v>17</v>
      </c>
      <c r="E95" s="17"/>
      <c r="F95" s="13">
        <v>7</v>
      </c>
      <c r="G95" s="14"/>
      <c r="H95" s="14">
        <f t="shared" ref="H95" ca="1" si="16">IF(B95&gt;TODAY(),0,G95-F95)</f>
        <v>0</v>
      </c>
      <c r="I95" s="15">
        <v>1.7361111111111112E-2</v>
      </c>
      <c r="J95" s="15"/>
      <c r="K95" s="16"/>
      <c r="L95" s="16"/>
      <c r="M95" s="8"/>
    </row>
    <row r="96" spans="1:19" s="103" customFormat="1" x14ac:dyDescent="0.3">
      <c r="A96" s="95">
        <f t="shared" si="11"/>
        <v>14</v>
      </c>
      <c r="B96" s="96">
        <f t="shared" si="10"/>
        <v>43685</v>
      </c>
      <c r="C96" s="97" t="s">
        <v>18</v>
      </c>
      <c r="D96" s="97" t="s">
        <v>15</v>
      </c>
      <c r="E96" s="98"/>
      <c r="F96" s="99">
        <v>7</v>
      </c>
      <c r="G96" s="100"/>
      <c r="H96" s="100">
        <f t="shared" ca="1" si="13"/>
        <v>0</v>
      </c>
      <c r="I96" s="101"/>
      <c r="J96" s="101"/>
      <c r="K96" s="102"/>
      <c r="L96" s="102"/>
      <c r="N96" s="104"/>
      <c r="S96" s="104"/>
    </row>
    <row r="97" spans="1:19" x14ac:dyDescent="0.3">
      <c r="A97" s="10">
        <f t="shared" si="11"/>
        <v>14</v>
      </c>
      <c r="B97" s="11">
        <f t="shared" si="10"/>
        <v>43686</v>
      </c>
      <c r="C97" s="12" t="s">
        <v>19</v>
      </c>
      <c r="D97" s="12" t="s">
        <v>20</v>
      </c>
      <c r="E97" s="17"/>
      <c r="F97" s="13"/>
      <c r="G97" s="14"/>
      <c r="H97" s="14">
        <f t="shared" ca="1" si="13"/>
        <v>0</v>
      </c>
      <c r="I97" s="15"/>
      <c r="J97" s="15"/>
      <c r="K97" s="16"/>
      <c r="L97" s="16"/>
      <c r="M97" s="8"/>
    </row>
    <row r="98" spans="1:19" x14ac:dyDescent="0.3">
      <c r="A98" s="10">
        <f t="shared" si="11"/>
        <v>14</v>
      </c>
      <c r="B98" s="11">
        <f t="shared" si="10"/>
        <v>43687</v>
      </c>
      <c r="C98" s="12" t="s">
        <v>21</v>
      </c>
      <c r="D98" s="12" t="s">
        <v>22</v>
      </c>
      <c r="E98" s="17"/>
      <c r="F98" s="13"/>
      <c r="G98" s="14"/>
      <c r="H98" s="14">
        <f t="shared" ca="1" si="13"/>
        <v>0</v>
      </c>
      <c r="I98" s="15"/>
      <c r="J98" s="15"/>
      <c r="K98" s="16"/>
      <c r="L98" s="16"/>
      <c r="M98" s="8"/>
    </row>
    <row r="99" spans="1:19" x14ac:dyDescent="0.3">
      <c r="A99" s="22">
        <f t="shared" si="11"/>
        <v>14</v>
      </c>
      <c r="B99" s="23">
        <f t="shared" si="10"/>
        <v>43688</v>
      </c>
      <c r="C99" s="24" t="s">
        <v>23</v>
      </c>
      <c r="D99" s="25" t="str">
        <f>F99&amp;"K"</f>
        <v>21K</v>
      </c>
      <c r="E99" s="26"/>
      <c r="F99" s="27">
        <v>21</v>
      </c>
      <c r="G99" s="28"/>
      <c r="H99" s="28">
        <f t="shared" ca="1" si="13"/>
        <v>0</v>
      </c>
      <c r="I99" s="29">
        <f>J99*F99</f>
        <v>8.3854166666666674E-2</v>
      </c>
      <c r="J99" s="29">
        <f>TIME(0,5,45)</f>
        <v>3.9930555555555561E-3</v>
      </c>
      <c r="K99" s="30"/>
      <c r="L99" s="30"/>
      <c r="M99" s="8"/>
    </row>
    <row r="100" spans="1:19" x14ac:dyDescent="0.3">
      <c r="A100" s="10">
        <f t="shared" si="11"/>
        <v>15</v>
      </c>
      <c r="B100" s="11">
        <f t="shared" si="10"/>
        <v>43689</v>
      </c>
      <c r="C100" s="12" t="s">
        <v>11</v>
      </c>
      <c r="D100" s="12" t="s">
        <v>12</v>
      </c>
      <c r="E100" s="17"/>
      <c r="F100" s="13"/>
      <c r="G100" s="14"/>
      <c r="H100" s="14">
        <f t="shared" ca="1" si="13"/>
        <v>0</v>
      </c>
      <c r="I100" s="15"/>
      <c r="J100" s="15"/>
      <c r="K100" s="16"/>
      <c r="L100" s="16"/>
      <c r="M100" s="8"/>
    </row>
    <row r="101" spans="1:19" x14ac:dyDescent="0.3">
      <c r="A101" s="10">
        <f t="shared" si="11"/>
        <v>15</v>
      </c>
      <c r="B101" s="11">
        <f t="shared" si="10"/>
        <v>43690</v>
      </c>
      <c r="C101" s="12" t="s">
        <v>14</v>
      </c>
      <c r="D101" s="12" t="s">
        <v>15</v>
      </c>
      <c r="E101" s="17"/>
      <c r="F101" s="13">
        <v>7</v>
      </c>
      <c r="G101" s="14"/>
      <c r="H101" s="14">
        <f t="shared" ca="1" si="13"/>
        <v>0</v>
      </c>
      <c r="I101" s="15"/>
      <c r="J101" s="15"/>
      <c r="K101" s="16"/>
      <c r="L101" s="16"/>
      <c r="M101" s="8"/>
    </row>
    <row r="102" spans="1:19" x14ac:dyDescent="0.3">
      <c r="A102" s="10">
        <f t="shared" si="11"/>
        <v>15</v>
      </c>
      <c r="B102" s="11">
        <f t="shared" si="10"/>
        <v>43691</v>
      </c>
      <c r="C102" s="12" t="s">
        <v>16</v>
      </c>
      <c r="D102" s="12" t="s">
        <v>24</v>
      </c>
      <c r="E102" s="17"/>
      <c r="F102" s="13">
        <v>7</v>
      </c>
      <c r="G102" s="14"/>
      <c r="H102" s="14">
        <f t="shared" ref="H102" ca="1" si="17">IF(B102&gt;TODAY(),0,G102-F102)</f>
        <v>0</v>
      </c>
      <c r="I102" s="15" t="s">
        <v>44</v>
      </c>
      <c r="J102" s="15"/>
      <c r="K102" s="16"/>
      <c r="L102" s="16"/>
      <c r="M102" s="8"/>
    </row>
    <row r="103" spans="1:19" x14ac:dyDescent="0.3">
      <c r="A103" s="18">
        <f t="shared" si="11"/>
        <v>15</v>
      </c>
      <c r="B103" s="19">
        <f t="shared" si="10"/>
        <v>43692</v>
      </c>
      <c r="C103" s="20" t="s">
        <v>18</v>
      </c>
      <c r="D103" s="20" t="s">
        <v>35</v>
      </c>
      <c r="E103" s="21"/>
      <c r="F103" s="13"/>
      <c r="G103" s="14"/>
      <c r="H103" s="14">
        <f t="shared" ca="1" si="13"/>
        <v>0</v>
      </c>
      <c r="I103" s="15"/>
      <c r="J103" s="15"/>
      <c r="K103" s="16"/>
      <c r="L103" s="16"/>
      <c r="M103" s="8"/>
    </row>
    <row r="104" spans="1:19" x14ac:dyDescent="0.3">
      <c r="A104" s="10">
        <f t="shared" si="11"/>
        <v>15</v>
      </c>
      <c r="B104" s="11">
        <f t="shared" si="10"/>
        <v>43693</v>
      </c>
      <c r="C104" s="12" t="s">
        <v>19</v>
      </c>
      <c r="D104" s="12" t="s">
        <v>20</v>
      </c>
      <c r="E104" s="17"/>
      <c r="F104" s="13"/>
      <c r="G104" s="14"/>
      <c r="H104" s="14">
        <f t="shared" ca="1" si="13"/>
        <v>0</v>
      </c>
      <c r="I104" s="15"/>
      <c r="J104" s="15"/>
      <c r="K104" s="16"/>
      <c r="L104" s="16"/>
      <c r="M104" s="8"/>
    </row>
    <row r="105" spans="1:19" x14ac:dyDescent="0.3">
      <c r="A105" s="10">
        <f t="shared" si="11"/>
        <v>15</v>
      </c>
      <c r="B105" s="11">
        <f t="shared" si="10"/>
        <v>43694</v>
      </c>
      <c r="C105" s="12" t="s">
        <v>21</v>
      </c>
      <c r="D105" s="12" t="s">
        <v>22</v>
      </c>
      <c r="E105" s="17"/>
      <c r="F105" s="13"/>
      <c r="G105" s="14"/>
      <c r="H105" s="14">
        <f t="shared" ca="1" si="13"/>
        <v>0</v>
      </c>
      <c r="I105" s="15"/>
      <c r="J105" s="15"/>
      <c r="K105" s="16"/>
      <c r="L105" s="16"/>
      <c r="M105" s="8"/>
    </row>
    <row r="106" spans="1:19" x14ac:dyDescent="0.3">
      <c r="A106" s="22">
        <f t="shared" si="11"/>
        <v>15</v>
      </c>
      <c r="B106" s="23">
        <f t="shared" si="10"/>
        <v>43695</v>
      </c>
      <c r="C106" s="24" t="s">
        <v>23</v>
      </c>
      <c r="D106" s="25" t="str">
        <f>F106&amp;"K"</f>
        <v>18K</v>
      </c>
      <c r="E106" s="26"/>
      <c r="F106" s="27">
        <v>18</v>
      </c>
      <c r="G106" s="28"/>
      <c r="H106" s="28">
        <f t="shared" ca="1" si="13"/>
        <v>0</v>
      </c>
      <c r="I106" s="29">
        <f>J106*F106</f>
        <v>7.104166666666667E-2</v>
      </c>
      <c r="J106" s="29">
        <f>TIME(0,5,41)</f>
        <v>3.9467592592592592E-3</v>
      </c>
      <c r="K106" s="30"/>
      <c r="L106" s="30"/>
      <c r="M106" s="8"/>
    </row>
    <row r="107" spans="1:19" x14ac:dyDescent="0.3">
      <c r="A107" s="10">
        <f t="shared" si="11"/>
        <v>16</v>
      </c>
      <c r="B107" s="11">
        <f t="shared" si="10"/>
        <v>43696</v>
      </c>
      <c r="C107" s="12" t="s">
        <v>11</v>
      </c>
      <c r="D107" s="12" t="s">
        <v>12</v>
      </c>
      <c r="E107" s="17"/>
      <c r="F107" s="13"/>
      <c r="G107" s="14"/>
      <c r="H107" s="14">
        <f t="shared" ca="1" si="13"/>
        <v>0</v>
      </c>
      <c r="I107" s="15"/>
      <c r="J107" s="15"/>
      <c r="K107" s="16"/>
      <c r="L107" s="16"/>
      <c r="M107" s="8"/>
    </row>
    <row r="108" spans="1:19" x14ac:dyDescent="0.3">
      <c r="A108" s="10">
        <f t="shared" si="11"/>
        <v>16</v>
      </c>
      <c r="B108" s="11">
        <f t="shared" si="10"/>
        <v>43697</v>
      </c>
      <c r="C108" s="12" t="s">
        <v>14</v>
      </c>
      <c r="D108" s="12" t="s">
        <v>15</v>
      </c>
      <c r="E108" s="17"/>
      <c r="F108" s="13">
        <v>7</v>
      </c>
      <c r="G108" s="14"/>
      <c r="H108" s="14">
        <f t="shared" ca="1" si="13"/>
        <v>0</v>
      </c>
      <c r="I108" s="15"/>
      <c r="J108" s="15"/>
      <c r="K108" s="16"/>
      <c r="L108" s="16"/>
      <c r="M108" s="8"/>
    </row>
    <row r="109" spans="1:19" x14ac:dyDescent="0.3">
      <c r="A109" s="10">
        <f t="shared" si="11"/>
        <v>16</v>
      </c>
      <c r="B109" s="11">
        <f t="shared" si="10"/>
        <v>43698</v>
      </c>
      <c r="C109" s="12" t="s">
        <v>16</v>
      </c>
      <c r="D109" s="12" t="s">
        <v>26</v>
      </c>
      <c r="E109" s="17"/>
      <c r="F109" s="13">
        <v>7</v>
      </c>
      <c r="G109" s="14"/>
      <c r="H109" s="14">
        <f t="shared" ref="H109" ca="1" si="18">IF(B109&gt;TODAY(),0,G109-F109)</f>
        <v>0</v>
      </c>
      <c r="I109" s="15" t="s">
        <v>32</v>
      </c>
      <c r="J109" s="15"/>
      <c r="K109" s="16"/>
      <c r="L109" s="16"/>
      <c r="M109" s="8"/>
    </row>
    <row r="110" spans="1:19" s="103" customFormat="1" x14ac:dyDescent="0.3">
      <c r="A110" s="95">
        <f t="shared" si="11"/>
        <v>16</v>
      </c>
      <c r="B110" s="96">
        <f t="shared" si="10"/>
        <v>43699</v>
      </c>
      <c r="C110" s="97" t="s">
        <v>18</v>
      </c>
      <c r="D110" s="97" t="s">
        <v>15</v>
      </c>
      <c r="E110" s="98"/>
      <c r="F110" s="99">
        <v>7</v>
      </c>
      <c r="G110" s="100"/>
      <c r="H110" s="100">
        <f t="shared" ca="1" si="13"/>
        <v>0</v>
      </c>
      <c r="I110" s="101"/>
      <c r="J110" s="101"/>
      <c r="K110" s="102"/>
      <c r="L110" s="102"/>
      <c r="N110" s="104"/>
      <c r="S110" s="104"/>
    </row>
    <row r="111" spans="1:19" x14ac:dyDescent="0.3">
      <c r="A111" s="10">
        <f t="shared" si="11"/>
        <v>16</v>
      </c>
      <c r="B111" s="11">
        <f t="shared" si="10"/>
        <v>43700</v>
      </c>
      <c r="C111" s="12" t="s">
        <v>19</v>
      </c>
      <c r="D111" s="12" t="s">
        <v>20</v>
      </c>
      <c r="E111" s="17"/>
      <c r="F111" s="13"/>
      <c r="G111" s="14"/>
      <c r="H111" s="14">
        <f t="shared" ca="1" si="13"/>
        <v>0</v>
      </c>
      <c r="I111" s="15"/>
      <c r="J111" s="15"/>
      <c r="K111" s="16"/>
      <c r="L111" s="16"/>
      <c r="M111" s="8"/>
    </row>
    <row r="112" spans="1:19" x14ac:dyDescent="0.3">
      <c r="A112" s="10">
        <f t="shared" si="11"/>
        <v>16</v>
      </c>
      <c r="B112" s="11">
        <f t="shared" si="10"/>
        <v>43701</v>
      </c>
      <c r="C112" s="12" t="s">
        <v>21</v>
      </c>
      <c r="D112" s="12" t="s">
        <v>36</v>
      </c>
      <c r="E112" s="17"/>
      <c r="F112" s="13"/>
      <c r="G112" s="14"/>
      <c r="H112" s="14">
        <f t="shared" ca="1" si="13"/>
        <v>0</v>
      </c>
      <c r="I112" s="15"/>
      <c r="J112" s="15"/>
      <c r="K112" s="16"/>
      <c r="L112" s="16"/>
      <c r="M112" s="8"/>
    </row>
    <row r="113" spans="1:19" s="60" customFormat="1" ht="19.5" thickBot="1" x14ac:dyDescent="0.35">
      <c r="A113" s="52">
        <f t="shared" si="11"/>
        <v>16</v>
      </c>
      <c r="B113" s="53">
        <f>B114-1</f>
        <v>43702</v>
      </c>
      <c r="C113" s="54" t="s">
        <v>23</v>
      </c>
      <c r="D113" s="54" t="s">
        <v>37</v>
      </c>
      <c r="E113" s="55"/>
      <c r="F113" s="56">
        <v>42.195</v>
      </c>
      <c r="G113" s="57"/>
      <c r="H113" s="57">
        <f t="shared" ca="1" si="13"/>
        <v>0</v>
      </c>
      <c r="I113" s="58">
        <f>J148*30+TIME(0,6,30)*12</f>
        <v>0.17265588998169873</v>
      </c>
      <c r="J113" s="58">
        <f>I113/F113</f>
        <v>4.0918566176489802E-3</v>
      </c>
      <c r="K113" s="59"/>
      <c r="L113" s="59"/>
      <c r="N113" s="61"/>
      <c r="S113" s="61"/>
    </row>
    <row r="114" spans="1:19" x14ac:dyDescent="0.3">
      <c r="A114" s="10">
        <f t="shared" si="11"/>
        <v>17</v>
      </c>
      <c r="B114" s="11">
        <f t="shared" ref="B114:B147" si="19">B115-1</f>
        <v>43703</v>
      </c>
      <c r="C114" s="12" t="s">
        <v>11</v>
      </c>
      <c r="D114" s="12" t="s">
        <v>12</v>
      </c>
      <c r="E114" s="17"/>
      <c r="F114" s="13"/>
      <c r="G114" s="14"/>
      <c r="H114" s="14">
        <f t="shared" ca="1" si="13"/>
        <v>0</v>
      </c>
      <c r="I114" s="15"/>
      <c r="J114" s="15"/>
      <c r="K114" s="16"/>
      <c r="L114" s="16"/>
      <c r="M114" s="8"/>
    </row>
    <row r="115" spans="1:19" x14ac:dyDescent="0.3">
      <c r="A115" s="10">
        <f t="shared" si="11"/>
        <v>17</v>
      </c>
      <c r="B115" s="11">
        <f t="shared" si="19"/>
        <v>43704</v>
      </c>
      <c r="C115" s="12" t="s">
        <v>14</v>
      </c>
      <c r="D115" s="12" t="s">
        <v>15</v>
      </c>
      <c r="E115" s="17"/>
      <c r="F115" s="13">
        <v>7</v>
      </c>
      <c r="G115" s="14"/>
      <c r="H115" s="14">
        <f t="shared" ca="1" si="13"/>
        <v>0</v>
      </c>
      <c r="I115" s="15"/>
      <c r="J115" s="15"/>
      <c r="K115" s="16"/>
      <c r="L115" s="16"/>
      <c r="M115" s="8"/>
    </row>
    <row r="116" spans="1:19" x14ac:dyDescent="0.3">
      <c r="A116" s="10">
        <f t="shared" si="11"/>
        <v>17</v>
      </c>
      <c r="B116" s="11">
        <f t="shared" si="19"/>
        <v>43705</v>
      </c>
      <c r="C116" s="12" t="s">
        <v>16</v>
      </c>
      <c r="D116" s="12" t="s">
        <v>28</v>
      </c>
      <c r="E116" s="17"/>
      <c r="F116" s="13">
        <v>7</v>
      </c>
      <c r="G116" s="14"/>
      <c r="H116" s="14">
        <f t="shared" ref="H116" ca="1" si="20">IF(B116&gt;TODAY(),0,G116-F116)</f>
        <v>0</v>
      </c>
      <c r="I116" s="15" t="s">
        <v>33</v>
      </c>
      <c r="J116" s="15"/>
      <c r="K116" s="16"/>
      <c r="L116" s="16"/>
      <c r="M116" s="8"/>
    </row>
    <row r="117" spans="1:19" s="103" customFormat="1" x14ac:dyDescent="0.3">
      <c r="A117" s="95">
        <f t="shared" si="11"/>
        <v>17</v>
      </c>
      <c r="B117" s="96">
        <f t="shared" si="19"/>
        <v>43706</v>
      </c>
      <c r="C117" s="97" t="s">
        <v>18</v>
      </c>
      <c r="D117" s="97" t="s">
        <v>15</v>
      </c>
      <c r="E117" s="98"/>
      <c r="F117" s="99">
        <v>7</v>
      </c>
      <c r="G117" s="100"/>
      <c r="H117" s="100">
        <f t="shared" ca="1" si="13"/>
        <v>0</v>
      </c>
      <c r="I117" s="101"/>
      <c r="J117" s="101"/>
      <c r="K117" s="102"/>
      <c r="L117" s="102"/>
      <c r="N117" s="104"/>
      <c r="S117" s="104"/>
    </row>
    <row r="118" spans="1:19" x14ac:dyDescent="0.3">
      <c r="A118" s="10">
        <f t="shared" si="11"/>
        <v>17</v>
      </c>
      <c r="B118" s="11">
        <f t="shared" si="19"/>
        <v>43707</v>
      </c>
      <c r="C118" s="12" t="s">
        <v>19</v>
      </c>
      <c r="D118" s="12" t="s">
        <v>20</v>
      </c>
      <c r="E118" s="17"/>
      <c r="F118" s="13"/>
      <c r="G118" s="14"/>
      <c r="H118" s="14">
        <f t="shared" ca="1" si="13"/>
        <v>0</v>
      </c>
      <c r="I118" s="15"/>
      <c r="J118" s="15"/>
      <c r="K118" s="16"/>
      <c r="L118" s="16"/>
      <c r="M118" s="8"/>
    </row>
    <row r="119" spans="1:19" x14ac:dyDescent="0.3">
      <c r="A119" s="10">
        <f t="shared" si="11"/>
        <v>17</v>
      </c>
      <c r="B119" s="11">
        <f t="shared" si="19"/>
        <v>43708</v>
      </c>
      <c r="C119" s="12" t="s">
        <v>21</v>
      </c>
      <c r="D119" s="12" t="s">
        <v>22</v>
      </c>
      <c r="E119" s="17"/>
      <c r="F119" s="13"/>
      <c r="G119" s="14"/>
      <c r="H119" s="14">
        <f t="shared" ca="1" si="13"/>
        <v>0</v>
      </c>
      <c r="I119" s="15"/>
      <c r="J119" s="15"/>
      <c r="K119" s="16"/>
      <c r="L119" s="16"/>
      <c r="M119" s="8"/>
    </row>
    <row r="120" spans="1:19" x14ac:dyDescent="0.3">
      <c r="A120" s="22">
        <f t="shared" si="11"/>
        <v>17</v>
      </c>
      <c r="B120" s="23">
        <f t="shared" si="19"/>
        <v>43709</v>
      </c>
      <c r="C120" s="24" t="s">
        <v>23</v>
      </c>
      <c r="D120" s="25" t="str">
        <f>F120&amp;"K"</f>
        <v>21K</v>
      </c>
      <c r="E120" s="26"/>
      <c r="F120" s="27">
        <v>21</v>
      </c>
      <c r="G120" s="28"/>
      <c r="H120" s="28">
        <f t="shared" ca="1" si="13"/>
        <v>0</v>
      </c>
      <c r="I120" s="29">
        <f>J120*F120</f>
        <v>7.7777777777777765E-2</v>
      </c>
      <c r="J120" s="29">
        <f>TIME(0,5,20)</f>
        <v>3.7037037037037034E-3</v>
      </c>
      <c r="K120" s="30"/>
      <c r="L120" s="30"/>
      <c r="M120" s="8"/>
    </row>
    <row r="121" spans="1:19" x14ac:dyDescent="0.3">
      <c r="A121" s="10">
        <f t="shared" si="11"/>
        <v>18</v>
      </c>
      <c r="B121" s="11">
        <f t="shared" si="19"/>
        <v>43710</v>
      </c>
      <c r="C121" s="12" t="s">
        <v>11</v>
      </c>
      <c r="D121" s="12" t="s">
        <v>12</v>
      </c>
      <c r="E121" s="17"/>
      <c r="F121" s="13"/>
      <c r="G121" s="14"/>
      <c r="H121" s="14">
        <f t="shared" ca="1" si="13"/>
        <v>0</v>
      </c>
      <c r="I121" s="15"/>
      <c r="J121" s="15"/>
      <c r="K121" s="16"/>
      <c r="L121" s="16"/>
      <c r="M121" s="8"/>
    </row>
    <row r="122" spans="1:19" x14ac:dyDescent="0.3">
      <c r="A122" s="10">
        <f t="shared" si="11"/>
        <v>18</v>
      </c>
      <c r="B122" s="11">
        <f t="shared" si="19"/>
        <v>43711</v>
      </c>
      <c r="C122" s="12" t="s">
        <v>14</v>
      </c>
      <c r="D122" s="12" t="s">
        <v>15</v>
      </c>
      <c r="E122" s="17"/>
      <c r="F122" s="13">
        <v>7</v>
      </c>
      <c r="G122" s="14"/>
      <c r="H122" s="14">
        <f t="shared" ca="1" si="13"/>
        <v>0</v>
      </c>
      <c r="I122" s="15"/>
      <c r="J122" s="15"/>
      <c r="K122" s="16"/>
      <c r="L122" s="16"/>
      <c r="M122" s="8"/>
    </row>
    <row r="123" spans="1:19" x14ac:dyDescent="0.3">
      <c r="A123" s="10">
        <f t="shared" si="11"/>
        <v>18</v>
      </c>
      <c r="B123" s="11">
        <f t="shared" si="19"/>
        <v>43712</v>
      </c>
      <c r="C123" s="12" t="s">
        <v>16</v>
      </c>
      <c r="D123" s="12" t="s">
        <v>17</v>
      </c>
      <c r="E123" s="17"/>
      <c r="F123" s="13">
        <v>7</v>
      </c>
      <c r="G123" s="14"/>
      <c r="H123" s="14">
        <f t="shared" ref="H123" ca="1" si="21">IF(B123&gt;TODAY(),0,G123-F123)</f>
        <v>0</v>
      </c>
      <c r="I123" s="15">
        <v>1.909722222222222E-2</v>
      </c>
      <c r="J123" s="15"/>
      <c r="K123" s="16"/>
      <c r="L123" s="16"/>
      <c r="M123" s="8"/>
    </row>
    <row r="124" spans="1:19" s="103" customFormat="1" x14ac:dyDescent="0.3">
      <c r="A124" s="95">
        <f t="shared" si="11"/>
        <v>18</v>
      </c>
      <c r="B124" s="96">
        <f t="shared" si="19"/>
        <v>43713</v>
      </c>
      <c r="C124" s="97" t="s">
        <v>18</v>
      </c>
      <c r="D124" s="97" t="s">
        <v>15</v>
      </c>
      <c r="E124" s="98"/>
      <c r="F124" s="99">
        <v>7</v>
      </c>
      <c r="G124" s="100"/>
      <c r="H124" s="100">
        <f t="shared" ca="1" si="13"/>
        <v>0</v>
      </c>
      <c r="I124" s="101"/>
      <c r="J124" s="101"/>
      <c r="K124" s="102"/>
      <c r="L124" s="102"/>
      <c r="N124" s="104"/>
      <c r="S124" s="104"/>
    </row>
    <row r="125" spans="1:19" x14ac:dyDescent="0.3">
      <c r="A125" s="10">
        <f t="shared" si="11"/>
        <v>18</v>
      </c>
      <c r="B125" s="11">
        <f t="shared" si="19"/>
        <v>43714</v>
      </c>
      <c r="C125" s="12" t="s">
        <v>19</v>
      </c>
      <c r="D125" s="12" t="s">
        <v>20</v>
      </c>
      <c r="E125" s="17"/>
      <c r="F125" s="13"/>
      <c r="G125" s="14"/>
      <c r="H125" s="14">
        <f t="shared" ca="1" si="13"/>
        <v>0</v>
      </c>
      <c r="I125" s="15"/>
      <c r="J125" s="15"/>
      <c r="K125" s="16"/>
      <c r="L125" s="16"/>
      <c r="M125" s="8"/>
    </row>
    <row r="126" spans="1:19" x14ac:dyDescent="0.3">
      <c r="A126" s="10">
        <f t="shared" si="11"/>
        <v>18</v>
      </c>
      <c r="B126" s="11">
        <f t="shared" si="19"/>
        <v>43715</v>
      </c>
      <c r="C126" s="12" t="s">
        <v>21</v>
      </c>
      <c r="D126" s="12" t="s">
        <v>22</v>
      </c>
      <c r="E126" s="17"/>
      <c r="F126" s="13"/>
      <c r="G126" s="14"/>
      <c r="H126" s="14">
        <f t="shared" ca="1" si="13"/>
        <v>0</v>
      </c>
      <c r="I126" s="15"/>
      <c r="J126" s="15"/>
      <c r="K126" s="16"/>
      <c r="L126" s="16"/>
      <c r="M126" s="8"/>
    </row>
    <row r="127" spans="1:19" x14ac:dyDescent="0.3">
      <c r="A127" s="22">
        <f t="shared" si="11"/>
        <v>18</v>
      </c>
      <c r="B127" s="23">
        <f t="shared" si="19"/>
        <v>43716</v>
      </c>
      <c r="C127" s="24" t="s">
        <v>23</v>
      </c>
      <c r="D127" s="25" t="str">
        <f>F127&amp;"K"</f>
        <v>35K</v>
      </c>
      <c r="E127" s="26"/>
      <c r="F127" s="27">
        <v>35</v>
      </c>
      <c r="G127" s="28"/>
      <c r="H127" s="28">
        <f t="shared" ca="1" si="13"/>
        <v>0</v>
      </c>
      <c r="I127" s="29">
        <f>J127*F127</f>
        <v>0.13813657407407406</v>
      </c>
      <c r="J127" s="29">
        <f>TIME(0,5,41)</f>
        <v>3.9467592592592592E-3</v>
      </c>
      <c r="K127" s="30"/>
      <c r="L127" s="30"/>
      <c r="M127" s="8"/>
    </row>
    <row r="128" spans="1:19" x14ac:dyDescent="0.3">
      <c r="A128" s="10">
        <f t="shared" si="11"/>
        <v>19</v>
      </c>
      <c r="B128" s="11">
        <f t="shared" si="19"/>
        <v>43717</v>
      </c>
      <c r="C128" s="12" t="s">
        <v>11</v>
      </c>
      <c r="D128" s="12" t="s">
        <v>12</v>
      </c>
      <c r="E128" s="17"/>
      <c r="F128" s="13"/>
      <c r="G128" s="14"/>
      <c r="H128" s="14">
        <f t="shared" ca="1" si="13"/>
        <v>0</v>
      </c>
      <c r="I128" s="15"/>
      <c r="J128" s="15"/>
      <c r="K128" s="16"/>
      <c r="L128" s="16"/>
      <c r="M128" s="8"/>
    </row>
    <row r="129" spans="1:19" x14ac:dyDescent="0.3">
      <c r="A129" s="10">
        <f t="shared" si="11"/>
        <v>19</v>
      </c>
      <c r="B129" s="11">
        <f t="shared" si="19"/>
        <v>43718</v>
      </c>
      <c r="C129" s="12" t="s">
        <v>14</v>
      </c>
      <c r="D129" s="12" t="s">
        <v>15</v>
      </c>
      <c r="E129" s="17"/>
      <c r="F129" s="13">
        <v>7</v>
      </c>
      <c r="G129" s="14"/>
      <c r="H129" s="14">
        <f t="shared" ca="1" si="13"/>
        <v>0</v>
      </c>
      <c r="I129" s="15"/>
      <c r="J129" s="15"/>
      <c r="K129" s="16"/>
      <c r="L129" s="16"/>
      <c r="M129" s="8"/>
    </row>
    <row r="130" spans="1:19" x14ac:dyDescent="0.3">
      <c r="A130" s="10">
        <f t="shared" si="11"/>
        <v>19</v>
      </c>
      <c r="B130" s="11">
        <f t="shared" si="19"/>
        <v>43719</v>
      </c>
      <c r="C130" s="12" t="s">
        <v>16</v>
      </c>
      <c r="D130" s="12" t="s">
        <v>24</v>
      </c>
      <c r="E130" s="17"/>
      <c r="F130" s="13">
        <v>7</v>
      </c>
      <c r="G130" s="14"/>
      <c r="H130" s="14">
        <f t="shared" ref="H130" ca="1" si="22">IF(B130&gt;TODAY(),0,G130-F130)</f>
        <v>0</v>
      </c>
      <c r="I130" s="15" t="s">
        <v>45</v>
      </c>
      <c r="J130" s="15"/>
      <c r="K130" s="16"/>
      <c r="L130" s="16"/>
      <c r="M130" s="8"/>
    </row>
    <row r="131" spans="1:19" s="103" customFormat="1" x14ac:dyDescent="0.3">
      <c r="A131" s="95">
        <f t="shared" ref="A131:A148" si="23">WEEKNUM(B130)-18</f>
        <v>19</v>
      </c>
      <c r="B131" s="96">
        <f t="shared" si="19"/>
        <v>43720</v>
      </c>
      <c r="C131" s="97" t="s">
        <v>18</v>
      </c>
      <c r="D131" s="97" t="s">
        <v>15</v>
      </c>
      <c r="E131" s="98"/>
      <c r="F131" s="99">
        <v>7</v>
      </c>
      <c r="G131" s="100"/>
      <c r="H131" s="100">
        <f t="shared" ca="1" si="13"/>
        <v>0</v>
      </c>
      <c r="I131" s="101"/>
      <c r="J131" s="101"/>
      <c r="K131" s="102"/>
      <c r="L131" s="102"/>
      <c r="N131" s="104"/>
      <c r="S131" s="104"/>
    </row>
    <row r="132" spans="1:19" x14ac:dyDescent="0.3">
      <c r="A132" s="10">
        <f t="shared" si="23"/>
        <v>19</v>
      </c>
      <c r="B132" s="11">
        <f t="shared" si="19"/>
        <v>43721</v>
      </c>
      <c r="C132" s="12" t="s">
        <v>19</v>
      </c>
      <c r="D132" s="12" t="s">
        <v>20</v>
      </c>
      <c r="E132" s="17"/>
      <c r="F132" s="13"/>
      <c r="G132" s="14"/>
      <c r="H132" s="14">
        <f t="shared" ca="1" si="13"/>
        <v>0</v>
      </c>
      <c r="I132" s="15"/>
      <c r="J132" s="15"/>
      <c r="K132" s="16"/>
      <c r="L132" s="16"/>
      <c r="M132" s="8"/>
    </row>
    <row r="133" spans="1:19" x14ac:dyDescent="0.3">
      <c r="A133" s="10">
        <f t="shared" si="23"/>
        <v>19</v>
      </c>
      <c r="B133" s="11">
        <f t="shared" si="19"/>
        <v>43722</v>
      </c>
      <c r="C133" s="12" t="s">
        <v>21</v>
      </c>
      <c r="D133" s="12" t="s">
        <v>22</v>
      </c>
      <c r="E133" s="17"/>
      <c r="F133" s="13"/>
      <c r="G133" s="14"/>
      <c r="H133" s="14">
        <f t="shared" ca="1" si="13"/>
        <v>0</v>
      </c>
      <c r="I133" s="15"/>
      <c r="J133" s="15"/>
      <c r="K133" s="16"/>
      <c r="L133" s="16"/>
      <c r="M133" s="8"/>
    </row>
    <row r="134" spans="1:19" x14ac:dyDescent="0.3">
      <c r="A134" s="22">
        <f t="shared" si="23"/>
        <v>19</v>
      </c>
      <c r="B134" s="23">
        <f t="shared" si="19"/>
        <v>43723</v>
      </c>
      <c r="C134" s="24" t="s">
        <v>23</v>
      </c>
      <c r="D134" s="25" t="str">
        <f>F134&amp;"K"</f>
        <v>21K</v>
      </c>
      <c r="E134" s="26"/>
      <c r="F134" s="27">
        <v>21</v>
      </c>
      <c r="G134" s="28"/>
      <c r="H134" s="28">
        <f t="shared" ca="1" si="13"/>
        <v>0</v>
      </c>
      <c r="I134" s="29">
        <f>J134*F134</f>
        <v>7.7777777777777765E-2</v>
      </c>
      <c r="J134" s="29">
        <f>TIME(0,5,20)</f>
        <v>3.7037037037037034E-3</v>
      </c>
      <c r="K134" s="30"/>
      <c r="L134" s="30"/>
      <c r="M134" s="8"/>
    </row>
    <row r="135" spans="1:19" x14ac:dyDescent="0.3">
      <c r="A135" s="10">
        <f t="shared" si="23"/>
        <v>20</v>
      </c>
      <c r="B135" s="11">
        <f t="shared" si="19"/>
        <v>43724</v>
      </c>
      <c r="C135" s="12" t="s">
        <v>11</v>
      </c>
      <c r="D135" s="12" t="s">
        <v>12</v>
      </c>
      <c r="E135" s="17"/>
      <c r="F135" s="13"/>
      <c r="G135" s="14"/>
      <c r="H135" s="14">
        <f t="shared" ref="H135:H148" ca="1" si="24">IF(B135&gt;TODAY(),0,G135-F135)</f>
        <v>0</v>
      </c>
      <c r="I135" s="15"/>
      <c r="J135" s="15"/>
      <c r="K135" s="16"/>
      <c r="L135" s="16"/>
      <c r="M135" s="8"/>
    </row>
    <row r="136" spans="1:19" x14ac:dyDescent="0.3">
      <c r="A136" s="10">
        <f t="shared" si="23"/>
        <v>20</v>
      </c>
      <c r="B136" s="11">
        <f t="shared" si="19"/>
        <v>43725</v>
      </c>
      <c r="C136" s="12" t="s">
        <v>14</v>
      </c>
      <c r="D136" s="12" t="s">
        <v>15</v>
      </c>
      <c r="E136" s="17"/>
      <c r="F136" s="13">
        <v>7</v>
      </c>
      <c r="G136" s="14"/>
      <c r="H136" s="14">
        <f t="shared" ca="1" si="24"/>
        <v>0</v>
      </c>
      <c r="I136" s="15"/>
      <c r="J136" s="15"/>
      <c r="K136" s="16"/>
      <c r="L136" s="16"/>
      <c r="M136" s="8"/>
    </row>
    <row r="137" spans="1:19" x14ac:dyDescent="0.3">
      <c r="A137" s="10">
        <f t="shared" si="23"/>
        <v>20</v>
      </c>
      <c r="B137" s="11">
        <f t="shared" si="19"/>
        <v>43726</v>
      </c>
      <c r="C137" s="12" t="s">
        <v>16</v>
      </c>
      <c r="D137" s="12" t="s">
        <v>26</v>
      </c>
      <c r="E137" s="17"/>
      <c r="F137" s="13">
        <v>7</v>
      </c>
      <c r="G137" s="14"/>
      <c r="H137" s="14">
        <f t="shared" ca="1" si="24"/>
        <v>0</v>
      </c>
      <c r="I137" s="15" t="s">
        <v>27</v>
      </c>
      <c r="J137" s="15"/>
      <c r="K137" s="16"/>
      <c r="L137" s="16"/>
      <c r="M137" s="8"/>
    </row>
    <row r="138" spans="1:19" s="103" customFormat="1" x14ac:dyDescent="0.3">
      <c r="A138" s="95">
        <f t="shared" si="23"/>
        <v>20</v>
      </c>
      <c r="B138" s="96">
        <f t="shared" si="19"/>
        <v>43727</v>
      </c>
      <c r="C138" s="97" t="s">
        <v>18</v>
      </c>
      <c r="D138" s="97" t="s">
        <v>15</v>
      </c>
      <c r="E138" s="98"/>
      <c r="F138" s="99">
        <v>7</v>
      </c>
      <c r="G138" s="100"/>
      <c r="H138" s="100">
        <f t="shared" ca="1" si="24"/>
        <v>0</v>
      </c>
      <c r="I138" s="101"/>
      <c r="J138" s="101"/>
      <c r="K138" s="102"/>
      <c r="L138" s="102"/>
      <c r="N138" s="104"/>
      <c r="S138" s="104"/>
    </row>
    <row r="139" spans="1:19" x14ac:dyDescent="0.3">
      <c r="A139" s="10">
        <f t="shared" si="23"/>
        <v>20</v>
      </c>
      <c r="B139" s="11">
        <f t="shared" si="19"/>
        <v>43728</v>
      </c>
      <c r="C139" s="12" t="s">
        <v>19</v>
      </c>
      <c r="D139" s="12" t="s">
        <v>20</v>
      </c>
      <c r="E139" s="17"/>
      <c r="F139" s="13"/>
      <c r="G139" s="14"/>
      <c r="H139" s="14">
        <f t="shared" ca="1" si="24"/>
        <v>0</v>
      </c>
      <c r="I139" s="15"/>
      <c r="J139" s="15"/>
      <c r="K139" s="16"/>
      <c r="L139" s="16"/>
      <c r="M139" s="8"/>
    </row>
    <row r="140" spans="1:19" x14ac:dyDescent="0.3">
      <c r="A140" s="10">
        <f t="shared" si="23"/>
        <v>20</v>
      </c>
      <c r="B140" s="11">
        <f t="shared" si="19"/>
        <v>43729</v>
      </c>
      <c r="C140" s="12" t="s">
        <v>21</v>
      </c>
      <c r="D140" s="12" t="s">
        <v>22</v>
      </c>
      <c r="E140" s="17"/>
      <c r="F140" s="13"/>
      <c r="G140" s="14"/>
      <c r="H140" s="14">
        <f t="shared" ca="1" si="24"/>
        <v>0</v>
      </c>
      <c r="I140" s="15"/>
      <c r="J140" s="15"/>
      <c r="K140" s="16"/>
      <c r="L140" s="16"/>
      <c r="M140" s="8"/>
    </row>
    <row r="141" spans="1:19" x14ac:dyDescent="0.3">
      <c r="A141" s="22">
        <f t="shared" si="23"/>
        <v>20</v>
      </c>
      <c r="B141" s="23">
        <f t="shared" si="19"/>
        <v>43730</v>
      </c>
      <c r="C141" s="24" t="s">
        <v>23</v>
      </c>
      <c r="D141" s="25" t="str">
        <f>F141&amp;"K"</f>
        <v>18K</v>
      </c>
      <c r="E141" s="26"/>
      <c r="F141" s="27">
        <v>18</v>
      </c>
      <c r="G141" s="28"/>
      <c r="H141" s="28">
        <f t="shared" ca="1" si="24"/>
        <v>0</v>
      </c>
      <c r="I141" s="29">
        <f>J141*F141</f>
        <v>7.104166666666667E-2</v>
      </c>
      <c r="J141" s="29">
        <f>TIME(0,5,41)</f>
        <v>3.9467592592592592E-3</v>
      </c>
      <c r="K141" s="30"/>
      <c r="L141" s="30"/>
      <c r="M141" s="8"/>
    </row>
    <row r="142" spans="1:19" x14ac:dyDescent="0.3">
      <c r="A142" s="10">
        <f t="shared" si="23"/>
        <v>21</v>
      </c>
      <c r="B142" s="11">
        <f t="shared" si="19"/>
        <v>43731</v>
      </c>
      <c r="C142" s="12" t="s">
        <v>11</v>
      </c>
      <c r="D142" s="12" t="s">
        <v>12</v>
      </c>
      <c r="E142" s="17"/>
      <c r="F142" s="13"/>
      <c r="G142" s="14"/>
      <c r="H142" s="14">
        <f t="shared" ca="1" si="24"/>
        <v>0</v>
      </c>
      <c r="I142" s="15"/>
      <c r="J142" s="15"/>
      <c r="K142" s="16"/>
      <c r="L142" s="16"/>
      <c r="M142" s="8"/>
    </row>
    <row r="143" spans="1:19" x14ac:dyDescent="0.3">
      <c r="A143" s="10">
        <f t="shared" si="23"/>
        <v>21</v>
      </c>
      <c r="B143" s="11">
        <f t="shared" si="19"/>
        <v>43732</v>
      </c>
      <c r="C143" s="12" t="s">
        <v>14</v>
      </c>
      <c r="D143" s="12" t="s">
        <v>15</v>
      </c>
      <c r="E143" s="17"/>
      <c r="F143" s="13">
        <v>7</v>
      </c>
      <c r="G143" s="14"/>
      <c r="H143" s="14">
        <f t="shared" ca="1" si="24"/>
        <v>0</v>
      </c>
      <c r="I143" s="15"/>
      <c r="J143" s="15"/>
      <c r="K143" s="16"/>
      <c r="L143" s="16"/>
      <c r="M143" s="8"/>
    </row>
    <row r="144" spans="1:19" x14ac:dyDescent="0.3">
      <c r="A144" s="10">
        <f t="shared" si="23"/>
        <v>21</v>
      </c>
      <c r="B144" s="11">
        <f t="shared" si="19"/>
        <v>43733</v>
      </c>
      <c r="C144" s="12" t="s">
        <v>16</v>
      </c>
      <c r="D144" s="12" t="s">
        <v>38</v>
      </c>
      <c r="E144" s="17"/>
      <c r="F144" s="13">
        <v>5</v>
      </c>
      <c r="G144" s="14"/>
      <c r="H144" s="14">
        <f t="shared" ca="1" si="24"/>
        <v>0</v>
      </c>
      <c r="I144" s="15"/>
      <c r="J144" s="15"/>
      <c r="K144" s="16"/>
      <c r="L144" s="16"/>
      <c r="M144" s="8"/>
    </row>
    <row r="145" spans="1:19" s="103" customFormat="1" x14ac:dyDescent="0.3">
      <c r="A145" s="95">
        <f t="shared" si="23"/>
        <v>21</v>
      </c>
      <c r="B145" s="96">
        <f t="shared" si="19"/>
        <v>43734</v>
      </c>
      <c r="C145" s="97" t="s">
        <v>18</v>
      </c>
      <c r="D145" s="97" t="s">
        <v>15</v>
      </c>
      <c r="E145" s="98"/>
      <c r="F145" s="99">
        <v>7</v>
      </c>
      <c r="G145" s="100"/>
      <c r="H145" s="100">
        <f t="shared" ca="1" si="24"/>
        <v>0</v>
      </c>
      <c r="I145" s="101"/>
      <c r="J145" s="101"/>
      <c r="K145" s="102"/>
      <c r="L145" s="102"/>
      <c r="N145" s="104"/>
      <c r="S145" s="104"/>
    </row>
    <row r="146" spans="1:19" x14ac:dyDescent="0.3">
      <c r="A146" s="10">
        <f t="shared" si="23"/>
        <v>21</v>
      </c>
      <c r="B146" s="11">
        <f t="shared" si="19"/>
        <v>43735</v>
      </c>
      <c r="C146" s="12" t="s">
        <v>19</v>
      </c>
      <c r="D146" s="12" t="s">
        <v>20</v>
      </c>
      <c r="E146" s="17"/>
      <c r="F146" s="13"/>
      <c r="G146" s="14"/>
      <c r="H146" s="14">
        <f t="shared" ca="1" si="24"/>
        <v>0</v>
      </c>
      <c r="I146" s="15"/>
      <c r="J146" s="15"/>
      <c r="K146" s="16"/>
      <c r="L146" s="16"/>
      <c r="M146" s="8"/>
    </row>
    <row r="147" spans="1:19" x14ac:dyDescent="0.3">
      <c r="A147" s="10">
        <f t="shared" si="23"/>
        <v>21</v>
      </c>
      <c r="B147" s="11">
        <f t="shared" si="19"/>
        <v>43736</v>
      </c>
      <c r="C147" s="12" t="s">
        <v>21</v>
      </c>
      <c r="D147" s="12" t="s">
        <v>39</v>
      </c>
      <c r="E147" s="17"/>
      <c r="F147" s="13">
        <v>5</v>
      </c>
      <c r="G147" s="14"/>
      <c r="H147" s="14">
        <f t="shared" ca="1" si="24"/>
        <v>0</v>
      </c>
      <c r="I147" s="15"/>
      <c r="J147" s="15"/>
      <c r="K147" s="16"/>
      <c r="L147" s="16"/>
      <c r="M147" s="8"/>
    </row>
    <row r="148" spans="1:19" s="60" customFormat="1" ht="19.5" thickBot="1" x14ac:dyDescent="0.35">
      <c r="A148" s="52">
        <f t="shared" si="23"/>
        <v>21</v>
      </c>
      <c r="B148" s="53">
        <v>43737</v>
      </c>
      <c r="C148" s="54" t="s">
        <v>23</v>
      </c>
      <c r="D148" s="54" t="s">
        <v>40</v>
      </c>
      <c r="E148" s="55"/>
      <c r="F148" s="56">
        <v>42.195</v>
      </c>
      <c r="G148" s="57"/>
      <c r="H148" s="57">
        <f t="shared" ca="1" si="24"/>
        <v>0</v>
      </c>
      <c r="I148" s="58">
        <v>0.16665509259259259</v>
      </c>
      <c r="J148" s="58">
        <f>I148/F148</f>
        <v>3.9496407771677355E-3</v>
      </c>
      <c r="K148" s="59"/>
      <c r="L148" s="59"/>
      <c r="N148" s="61"/>
      <c r="S148" s="61"/>
    </row>
    <row r="149" spans="1:19" x14ac:dyDescent="0.3">
      <c r="A149" s="62"/>
      <c r="B149" s="8"/>
      <c r="C149" s="63"/>
      <c r="D149" s="63"/>
      <c r="E149" s="63"/>
      <c r="F149" s="27">
        <f t="array" aca="1" ref="F149" ca="1">SUM(IF(B2:B148&lt;=TODAY(),F2:F148,0))</f>
        <v>141</v>
      </c>
      <c r="G149" s="28"/>
      <c r="H149" s="28">
        <f ca="1">SUM(H2:H148)</f>
        <v>-141</v>
      </c>
      <c r="I149" s="64"/>
      <c r="J149" s="64"/>
      <c r="K149" s="28"/>
      <c r="L149" s="28"/>
      <c r="M149" s="8"/>
    </row>
    <row r="152" spans="1:19" x14ac:dyDescent="0.3">
      <c r="D152" s="68"/>
      <c r="E152" s="68"/>
      <c r="F152" s="69" t="s">
        <v>41</v>
      </c>
      <c r="G152" s="70" t="s">
        <v>5</v>
      </c>
      <c r="H152" s="70" t="s">
        <v>6</v>
      </c>
      <c r="N152" s="72"/>
      <c r="S152" s="72"/>
    </row>
    <row r="153" spans="1:19" x14ac:dyDescent="0.3">
      <c r="D153" s="67" t="s">
        <v>23</v>
      </c>
      <c r="F153" s="69">
        <f t="shared" ref="F153:H159" si="25">SUMIF($C$1:$C$148,$D153,F$1:F$148)</f>
        <v>508.39</v>
      </c>
      <c r="G153" s="69">
        <f t="shared" si="25"/>
        <v>0</v>
      </c>
      <c r="H153" s="69">
        <f t="shared" ca="1" si="25"/>
        <v>-57</v>
      </c>
      <c r="I153" s="73"/>
      <c r="J153" s="73"/>
      <c r="K153" s="69"/>
      <c r="L153" s="69"/>
      <c r="N153" s="74"/>
      <c r="S153" s="74"/>
    </row>
    <row r="154" spans="1:19" x14ac:dyDescent="0.3">
      <c r="D154" s="67" t="s">
        <v>11</v>
      </c>
      <c r="F154" s="69">
        <f t="shared" si="25"/>
        <v>0</v>
      </c>
      <c r="G154" s="69">
        <f t="shared" si="25"/>
        <v>0</v>
      </c>
      <c r="H154" s="69">
        <f t="shared" ca="1" si="25"/>
        <v>0</v>
      </c>
      <c r="I154" s="73"/>
      <c r="J154" s="73"/>
      <c r="K154" s="69"/>
      <c r="L154" s="69"/>
      <c r="N154" s="74"/>
      <c r="S154" s="74"/>
    </row>
    <row r="155" spans="1:19" x14ac:dyDescent="0.3">
      <c r="D155" s="67" t="s">
        <v>14</v>
      </c>
      <c r="F155" s="69">
        <f t="shared" si="25"/>
        <v>147</v>
      </c>
      <c r="G155" s="69">
        <f t="shared" si="25"/>
        <v>0</v>
      </c>
      <c r="H155" s="69">
        <f t="shared" ca="1" si="25"/>
        <v>-28</v>
      </c>
      <c r="I155" s="73"/>
      <c r="J155" s="73"/>
      <c r="K155" s="69"/>
      <c r="L155" s="69"/>
      <c r="N155" s="74"/>
      <c r="S155" s="74"/>
    </row>
    <row r="156" spans="1:19" x14ac:dyDescent="0.3">
      <c r="D156" s="67" t="s">
        <v>16</v>
      </c>
      <c r="F156" s="69">
        <f t="shared" si="25"/>
        <v>145</v>
      </c>
      <c r="G156" s="69">
        <f t="shared" si="25"/>
        <v>0</v>
      </c>
      <c r="H156" s="69">
        <f t="shared" ca="1" si="25"/>
        <v>-28</v>
      </c>
      <c r="I156" s="73"/>
      <c r="J156" s="73"/>
      <c r="K156" s="69"/>
      <c r="L156" s="69"/>
      <c r="N156" s="74"/>
      <c r="S156" s="74"/>
    </row>
    <row r="157" spans="1:19" x14ac:dyDescent="0.3">
      <c r="D157" s="67" t="s">
        <v>18</v>
      </c>
      <c r="F157" s="69">
        <f t="shared" si="25"/>
        <v>140</v>
      </c>
      <c r="G157" s="69">
        <f t="shared" si="25"/>
        <v>0</v>
      </c>
      <c r="H157" s="69">
        <f t="shared" ca="1" si="25"/>
        <v>-28</v>
      </c>
      <c r="I157" s="73"/>
      <c r="J157" s="73"/>
      <c r="K157" s="69"/>
      <c r="L157" s="69"/>
      <c r="N157" s="74"/>
      <c r="S157" s="74"/>
    </row>
    <row r="158" spans="1:19" x14ac:dyDescent="0.3">
      <c r="D158" s="67" t="s">
        <v>19</v>
      </c>
      <c r="F158" s="69">
        <f t="shared" si="25"/>
        <v>0</v>
      </c>
      <c r="G158" s="69">
        <f t="shared" si="25"/>
        <v>0</v>
      </c>
      <c r="H158" s="69">
        <f t="shared" ca="1" si="25"/>
        <v>0</v>
      </c>
      <c r="I158" s="73"/>
      <c r="J158" s="73"/>
      <c r="K158" s="69"/>
      <c r="L158" s="69"/>
      <c r="N158" s="74"/>
      <c r="S158" s="74"/>
    </row>
    <row r="159" spans="1:19" x14ac:dyDescent="0.3">
      <c r="D159" s="67" t="s">
        <v>21</v>
      </c>
      <c r="F159" s="69">
        <f t="shared" si="25"/>
        <v>5</v>
      </c>
      <c r="G159" s="69">
        <f t="shared" si="25"/>
        <v>0</v>
      </c>
      <c r="H159" s="69">
        <f t="shared" ca="1" si="25"/>
        <v>0</v>
      </c>
      <c r="I159" s="73"/>
      <c r="J159" s="73"/>
      <c r="K159" s="69"/>
      <c r="L159" s="69"/>
      <c r="N159" s="74"/>
      <c r="S159" s="74"/>
    </row>
    <row r="160" spans="1:19" x14ac:dyDescent="0.3">
      <c r="F160" s="106">
        <f>SUM(F153:F159)</f>
        <v>945.39</v>
      </c>
      <c r="G160" s="106">
        <f>SUM(G153:G159)</f>
        <v>0</v>
      </c>
      <c r="H160" s="106">
        <f ca="1">SUM(H153:H159)</f>
        <v>-141</v>
      </c>
    </row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Balaji S</dc:creator>
  <cp:lastModifiedBy>Balaji S</cp:lastModifiedBy>
  <dcterms:created xsi:type="dcterms:W3CDTF">2019-05-17T08:10:42Z</dcterms:created>
  <dcterms:modified xsi:type="dcterms:W3CDTF">2019-05-31T06:00:52Z</dcterms:modified>
</cp:coreProperties>
</file>